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activeTab="0"/>
  </bookViews>
  <sheets>
    <sheet name="Handicap Division" sheetId="1" r:id="rId1"/>
    <sheet name="Division 1" sheetId="2" r:id="rId2"/>
    <sheet name="Division 2" sheetId="3" r:id="rId3"/>
    <sheet name="Division 3" sheetId="4" r:id="rId4"/>
    <sheet name="Division 4" sheetId="5" r:id="rId5"/>
    <sheet name="Division 5" sheetId="6" r:id="rId6"/>
    <sheet name="Division 6" sheetId="7" r:id="rId7"/>
    <sheet name="Division 7" sheetId="8" r:id="rId8"/>
    <sheet name="(20) 15-Jan-17 Club Handicap" sheetId="9" r:id="rId9"/>
    <sheet name="(19) 6-Nov-16 Guy Fawkes" sheetId="10" r:id="rId10"/>
    <sheet name="(18) 9-Oct-16 Withins Skyline" sheetId="11" r:id="rId11"/>
    <sheet name="(17) 11-Sep-16 Yorkshireman" sheetId="12" r:id="rId12"/>
    <sheet name="(16) 4-Sep-16 Kirkwood Hospice" sheetId="13" r:id="rId13"/>
    <sheet name="(15) 1-Sep-16 Hades Hill" sheetId="14" r:id="rId14"/>
    <sheet name="(14) 3-Aug-16 Flat Cap" sheetId="15" r:id="rId15"/>
    <sheet name="(13) 8-Jul-16 Woodland Challeng" sheetId="16" r:id="rId16"/>
    <sheet name="(12) 6-Jul-16 Helen Windsor" sheetId="17" r:id="rId17"/>
    <sheet name="(11) 3-Jul-16 Eccup" sheetId="18" r:id="rId18"/>
    <sheet name="(10) 19-Jun-16 Marsden" sheetId="19" r:id="rId19"/>
    <sheet name="(9) 12-Jun-16 Northowram Burner" sheetId="20" r:id="rId20"/>
    <sheet name="(8) 1-Jun &amp; 28-Sep-16 Track" sheetId="21" r:id="rId21"/>
    <sheet name="(7) 21-May-16 Sowerby Scorcher" sheetId="22" r:id="rId22"/>
    <sheet name="(6) 18-Apr-16 Overgate" sheetId="23" r:id="rId23"/>
    <sheet name="(5) 29-Mar - 12-Apr Bunny Runs" sheetId="24" r:id="rId24"/>
    <sheet name="(4) 12-Mar-16 Dent" sheetId="25" r:id="rId25"/>
    <sheet name="(3) 28-Feb-16 Pudsey XC" sheetId="26" r:id="rId26"/>
    <sheet name="(2) Halifax Park Run" sheetId="27" r:id="rId27"/>
    <sheet name="(1) Huddersfield Park Run" sheetId="28" r:id="rId28"/>
  </sheets>
  <definedNames/>
  <calcPr fullCalcOnLoad="1"/>
</workbook>
</file>

<file path=xl/sharedStrings.xml><?xml version="1.0" encoding="utf-8"?>
<sst xmlns="http://schemas.openxmlformats.org/spreadsheetml/2006/main" count="3556" uniqueCount="665">
  <si>
    <t>Adam</t>
  </si>
  <si>
    <t>Andrew</t>
  </si>
  <si>
    <t>Anthony</t>
  </si>
  <si>
    <t>Cameron</t>
  </si>
  <si>
    <t>Caroline</t>
  </si>
  <si>
    <t>Chris</t>
  </si>
  <si>
    <t>Craig</t>
  </si>
  <si>
    <t>Ed</t>
  </si>
  <si>
    <t>Gail</t>
  </si>
  <si>
    <t>Genevieve</t>
  </si>
  <si>
    <t>George</t>
  </si>
  <si>
    <t>Ginny</t>
  </si>
  <si>
    <t>Jim</t>
  </si>
  <si>
    <t>Jonathan</t>
  </si>
  <si>
    <t>Jonny</t>
  </si>
  <si>
    <t>Karen</t>
  </si>
  <si>
    <t>Lindsay</t>
  </si>
  <si>
    <t>Maria</t>
  </si>
  <si>
    <t>Mark</t>
  </si>
  <si>
    <t>Matthew</t>
  </si>
  <si>
    <t>Michael</t>
  </si>
  <si>
    <t>Nick</t>
  </si>
  <si>
    <t>Nicki</t>
  </si>
  <si>
    <t>Paul</t>
  </si>
  <si>
    <t>Richard</t>
  </si>
  <si>
    <t>Sally</t>
  </si>
  <si>
    <t>Simon</t>
  </si>
  <si>
    <t>Su</t>
  </si>
  <si>
    <t>Susan</t>
  </si>
  <si>
    <t>Scratcherd</t>
  </si>
  <si>
    <t>Baird</t>
  </si>
  <si>
    <t>Laird-Boldy</t>
  </si>
  <si>
    <t>Mackrill</t>
  </si>
  <si>
    <t>Pinnington</t>
  </si>
  <si>
    <t>Avril Margaret</t>
  </si>
  <si>
    <t>Rushworth</t>
  </si>
  <si>
    <t>Dyson</t>
  </si>
  <si>
    <t>Hall</t>
  </si>
  <si>
    <t>Howarth</t>
  </si>
  <si>
    <t>Miller</t>
  </si>
  <si>
    <t>Hyland</t>
  </si>
  <si>
    <t>Schofield</t>
  </si>
  <si>
    <t>Thompson</t>
  </si>
  <si>
    <t>Serban</t>
  </si>
  <si>
    <t>Harris</t>
  </si>
  <si>
    <t>Taylor</t>
  </si>
  <si>
    <t>Cartwright</t>
  </si>
  <si>
    <t>Appleyard</t>
  </si>
  <si>
    <t>Thorne</t>
  </si>
  <si>
    <t>Sykes</t>
  </si>
  <si>
    <t>Harron</t>
  </si>
  <si>
    <t>Preston</t>
  </si>
  <si>
    <t>Speight</t>
  </si>
  <si>
    <t>Gadd</t>
  </si>
  <si>
    <t>Greer</t>
  </si>
  <si>
    <t>Poole</t>
  </si>
  <si>
    <t>Butterfield</t>
  </si>
  <si>
    <t>Brear</t>
  </si>
  <si>
    <t>Crombie</t>
  </si>
  <si>
    <t>Hallam</t>
  </si>
  <si>
    <t>Lodge</t>
  </si>
  <si>
    <t>Cash</t>
  </si>
  <si>
    <t>David</t>
  </si>
  <si>
    <t>Sandy</t>
  </si>
  <si>
    <t>Jimmy</t>
  </si>
  <si>
    <t>Paula</t>
  </si>
  <si>
    <t>Steve</t>
  </si>
  <si>
    <t>Colette</t>
  </si>
  <si>
    <t>Hutchings</t>
  </si>
  <si>
    <t>Gee</t>
  </si>
  <si>
    <t>Smith</t>
  </si>
  <si>
    <t>Pickersgill</t>
  </si>
  <si>
    <t>Boyer</t>
  </si>
  <si>
    <t>Croft</t>
  </si>
  <si>
    <t>Date</t>
  </si>
  <si>
    <t>Overall</t>
  </si>
  <si>
    <t>Position</t>
  </si>
  <si>
    <t>First Name</t>
  </si>
  <si>
    <t>Surname</t>
  </si>
  <si>
    <t>Time</t>
  </si>
  <si>
    <t>Moira</t>
  </si>
  <si>
    <t>Alderson</t>
  </si>
  <si>
    <t>Diane</t>
  </si>
  <si>
    <t>Thornley</t>
  </si>
  <si>
    <t>Dawn</t>
  </si>
  <si>
    <t>Medlock</t>
  </si>
  <si>
    <t>Helen</t>
  </si>
  <si>
    <t>Whitworth</t>
  </si>
  <si>
    <t>Robert</t>
  </si>
  <si>
    <t>Arnold</t>
  </si>
  <si>
    <t>Jude</t>
  </si>
  <si>
    <t>Faulkner</t>
  </si>
  <si>
    <t>Anne Marie</t>
  </si>
  <si>
    <t>Graham</t>
  </si>
  <si>
    <t>Robertshaw</t>
  </si>
  <si>
    <t>Rachel</t>
  </si>
  <si>
    <t>Lawton</t>
  </si>
  <si>
    <t>Roberts</t>
  </si>
  <si>
    <t>Abi</t>
  </si>
  <si>
    <t>Hannele</t>
  </si>
  <si>
    <t>McNaughton</t>
  </si>
  <si>
    <t>Shabana</t>
  </si>
  <si>
    <t>Bari</t>
  </si>
  <si>
    <t>Damien</t>
  </si>
  <si>
    <t>Pearson</t>
  </si>
  <si>
    <t>Leon</t>
  </si>
  <si>
    <t>Severn</t>
  </si>
  <si>
    <t>Louise</t>
  </si>
  <si>
    <t>Elliott</t>
  </si>
  <si>
    <t>Jenny</t>
  </si>
  <si>
    <t>Walker</t>
  </si>
  <si>
    <t>Nicholson</t>
  </si>
  <si>
    <t>Catherine</t>
  </si>
  <si>
    <t>Cruickshank</t>
  </si>
  <si>
    <t>Roger</t>
  </si>
  <si>
    <t>Janet</t>
  </si>
  <si>
    <t>Carter</t>
  </si>
  <si>
    <t>Tim</t>
  </si>
  <si>
    <t>Kevin</t>
  </si>
  <si>
    <t>Jaggar</t>
  </si>
  <si>
    <t>Jan</t>
  </si>
  <si>
    <t>King</t>
  </si>
  <si>
    <t>Waite</t>
  </si>
  <si>
    <t>Sandra</t>
  </si>
  <si>
    <t>Jackie</t>
  </si>
  <si>
    <t>Barker</t>
  </si>
  <si>
    <t>Killeen</t>
  </si>
  <si>
    <t>Linda</t>
  </si>
  <si>
    <t>Williamson</t>
  </si>
  <si>
    <t>John</t>
  </si>
  <si>
    <t>Ingles</t>
  </si>
  <si>
    <t>Tony</t>
  </si>
  <si>
    <t>Mott</t>
  </si>
  <si>
    <t>Lorraine</t>
  </si>
  <si>
    <t>Naylor</t>
  </si>
  <si>
    <t>Corns</t>
  </si>
  <si>
    <t>Martin</t>
  </si>
  <si>
    <t>Carr</t>
  </si>
  <si>
    <t>Bennett</t>
  </si>
  <si>
    <t>Jennifer</t>
  </si>
  <si>
    <t>Judith</t>
  </si>
  <si>
    <t>Greenwood</t>
  </si>
  <si>
    <t>Gerry</t>
  </si>
  <si>
    <t>Banham</t>
  </si>
  <si>
    <t>Bronwyn</t>
  </si>
  <si>
    <t>Franks</t>
  </si>
  <si>
    <t>Wallis</t>
  </si>
  <si>
    <t>Hand</t>
  </si>
  <si>
    <t>Teal</t>
  </si>
  <si>
    <t>Julie</t>
  </si>
  <si>
    <t>Johnson</t>
  </si>
  <si>
    <t>Hiley</t>
  </si>
  <si>
    <t>Emma</t>
  </si>
  <si>
    <t>Ranjit</t>
  </si>
  <si>
    <t>Uppal</t>
  </si>
  <si>
    <t>Pigford</t>
  </si>
  <si>
    <t>McCormick</t>
  </si>
  <si>
    <t>Alex</t>
  </si>
  <si>
    <t>Whyte</t>
  </si>
  <si>
    <t>Angela</t>
  </si>
  <si>
    <t>Goulden</t>
  </si>
  <si>
    <t>Stephanie</t>
  </si>
  <si>
    <t>Hull</t>
  </si>
  <si>
    <t>Falkinbridge</t>
  </si>
  <si>
    <t>Lee</t>
  </si>
  <si>
    <t>O'Brien</t>
  </si>
  <si>
    <t>Julia</t>
  </si>
  <si>
    <t>Newsome</t>
  </si>
  <si>
    <t>Alan</t>
  </si>
  <si>
    <t>Gibson</t>
  </si>
  <si>
    <t>Lesley</t>
  </si>
  <si>
    <t>Henderson</t>
  </si>
  <si>
    <t>Carol</t>
  </si>
  <si>
    <t>Lord</t>
  </si>
  <si>
    <t>Rikki</t>
  </si>
  <si>
    <t>Hammond</t>
  </si>
  <si>
    <t>Tanya</t>
  </si>
  <si>
    <t>Seager</t>
  </si>
  <si>
    <t>Marshall</t>
  </si>
  <si>
    <t>Statham</t>
  </si>
  <si>
    <t>Rawnsley</t>
  </si>
  <si>
    <t>Rochelle</t>
  </si>
  <si>
    <t>Drake</t>
  </si>
  <si>
    <t>Marsella</t>
  </si>
  <si>
    <t>Andy</t>
  </si>
  <si>
    <t>Earnshaw</t>
  </si>
  <si>
    <t>Dunning</t>
  </si>
  <si>
    <t>Fay</t>
  </si>
  <si>
    <t>Oliver</t>
  </si>
  <si>
    <t>Gregory</t>
  </si>
  <si>
    <t>Armitage</t>
  </si>
  <si>
    <t>Derek</t>
  </si>
  <si>
    <t>Parrington</t>
  </si>
  <si>
    <t>Trevor</t>
  </si>
  <si>
    <t>Lester</t>
  </si>
  <si>
    <t>McGregor</t>
  </si>
  <si>
    <t>Mounsey</t>
  </si>
  <si>
    <t>Ben</t>
  </si>
  <si>
    <t>Mullholland</t>
  </si>
  <si>
    <t>Gav</t>
  </si>
  <si>
    <t>Hyde</t>
  </si>
  <si>
    <t>Pottinger</t>
  </si>
  <si>
    <t>Beever</t>
  </si>
  <si>
    <t>Margaret</t>
  </si>
  <si>
    <t>Penson</t>
  </si>
  <si>
    <t>James</t>
  </si>
  <si>
    <t>Oldfield</t>
  </si>
  <si>
    <t>lindsey</t>
  </si>
  <si>
    <t>Wood</t>
  </si>
  <si>
    <t>Jagger</t>
  </si>
  <si>
    <t>Hopkins</t>
  </si>
  <si>
    <t>Stefanie</t>
  </si>
  <si>
    <t>Culpan</t>
  </si>
  <si>
    <t>Dave</t>
  </si>
  <si>
    <t>Patrick </t>
  </si>
  <si>
    <t>Hirst</t>
  </si>
  <si>
    <t>Hudson</t>
  </si>
  <si>
    <t>Baldwin</t>
  </si>
  <si>
    <t>Aileen</t>
  </si>
  <si>
    <t>Crowther</t>
  </si>
  <si>
    <t>Mooney</t>
  </si>
  <si>
    <t>Ray</t>
  </si>
  <si>
    <t>Tracy</t>
  </si>
  <si>
    <t>Ison</t>
  </si>
  <si>
    <t>Kim</t>
  </si>
  <si>
    <t>Mallinson</t>
  </si>
  <si>
    <t>Zoe</t>
  </si>
  <si>
    <t>Norman</t>
  </si>
  <si>
    <t>Liz</t>
  </si>
  <si>
    <t>Debbie</t>
  </si>
  <si>
    <t>Brian</t>
  </si>
  <si>
    <t>Pudsey Xcountry 28-Feb-16 - 4.9 Miles</t>
  </si>
  <si>
    <t>Eric</t>
  </si>
  <si>
    <t>Avril</t>
  </si>
  <si>
    <t>Elizabeth</t>
  </si>
  <si>
    <t>Forster</t>
  </si>
  <si>
    <t>Field</t>
  </si>
  <si>
    <t>Tetlow</t>
  </si>
  <si>
    <t>Sharon</t>
  </si>
  <si>
    <t>Stott</t>
  </si>
  <si>
    <t>Dent 12-Mar-16 - 14.2 Miles</t>
  </si>
  <si>
    <t>Roshworth</t>
  </si>
  <si>
    <t>Steven</t>
  </si>
  <si>
    <t>Raymond</t>
  </si>
  <si>
    <t>Lambert</t>
  </si>
  <si>
    <t>Stevens</t>
  </si>
  <si>
    <t>Ryan</t>
  </si>
  <si>
    <t>Halliday</t>
  </si>
  <si>
    <t>Stephen</t>
  </si>
  <si>
    <t>Anne-Marie</t>
  </si>
  <si>
    <t>Christine</t>
  </si>
  <si>
    <t>Cooke</t>
  </si>
  <si>
    <t>Collette</t>
  </si>
  <si>
    <t>O'Shaughnessy</t>
  </si>
  <si>
    <t>Marlor-Gage</t>
  </si>
  <si>
    <t>Pierson</t>
  </si>
  <si>
    <t>Sheard</t>
  </si>
  <si>
    <t>Tristan</t>
  </si>
  <si>
    <t>Cavalier</t>
  </si>
  <si>
    <t>Ashley</t>
  </si>
  <si>
    <t>Damian</t>
  </si>
  <si>
    <t>William</t>
  </si>
  <si>
    <t>Lindsey</t>
  </si>
  <si>
    <t>Mccormick</t>
  </si>
  <si>
    <t>Bassinder</t>
  </si>
  <si>
    <t>Conroy</t>
  </si>
  <si>
    <t>Bunny Runs 29-Mar, 5-Apr &amp; 12-Apr - 2.7 Miles</t>
  </si>
  <si>
    <t>Best</t>
  </si>
  <si>
    <t>Dick</t>
  </si>
  <si>
    <t>Spendlove</t>
  </si>
  <si>
    <t>Laura</t>
  </si>
  <si>
    <t>Cade</t>
  </si>
  <si>
    <t>Jayne</t>
  </si>
  <si>
    <t>Anderson</t>
  </si>
  <si>
    <t>Alison</t>
  </si>
  <si>
    <t>Brown</t>
  </si>
  <si>
    <t>Karl</t>
  </si>
  <si>
    <t>Best 7 Events To Count</t>
  </si>
  <si>
    <t>Track</t>
  </si>
  <si>
    <t>Yorkshireman</t>
  </si>
  <si>
    <t>No. Of Events</t>
  </si>
  <si>
    <t>Total Points Scored</t>
  </si>
  <si>
    <t>3K</t>
  </si>
  <si>
    <t>Handicap Time</t>
  </si>
  <si>
    <t>Road</t>
  </si>
  <si>
    <t>Iain</t>
  </si>
  <si>
    <t>Threlkeld</t>
  </si>
  <si>
    <t>Patrick</t>
  </si>
  <si>
    <t>Aveyard</t>
  </si>
  <si>
    <t>Gaby</t>
  </si>
  <si>
    <t>Ferris</t>
  </si>
  <si>
    <t>Mel</t>
  </si>
  <si>
    <t>Shaw</t>
  </si>
  <si>
    <t>Blackburn</t>
  </si>
  <si>
    <t>Sue</t>
  </si>
  <si>
    <t>Shepherd</t>
  </si>
  <si>
    <t>Clare</t>
  </si>
  <si>
    <t>Victoria</t>
  </si>
  <si>
    <t>Kennedy-Smith</t>
  </si>
  <si>
    <t>Whitwam-McGregor</t>
  </si>
  <si>
    <t>Collins</t>
  </si>
  <si>
    <t>Ford</t>
  </si>
  <si>
    <t>Laraine</t>
  </si>
  <si>
    <t>Guest</t>
  </si>
  <si>
    <t>Marsden</t>
  </si>
  <si>
    <t>Davey</t>
  </si>
  <si>
    <t>Evans</t>
  </si>
  <si>
    <t>Lisa</t>
  </si>
  <si>
    <t>Richardson</t>
  </si>
  <si>
    <t>Caton</t>
  </si>
  <si>
    <t>Steph</t>
  </si>
  <si>
    <t>Neville</t>
  </si>
  <si>
    <t xml:space="preserve">Lester </t>
  </si>
  <si>
    <t>Hughes</t>
  </si>
  <si>
    <t>Duckworth</t>
  </si>
  <si>
    <t>Roy</t>
  </si>
  <si>
    <t>Lunt</t>
  </si>
  <si>
    <t>Hamilton</t>
  </si>
  <si>
    <t xml:space="preserve">Marsella </t>
  </si>
  <si>
    <t>Laird Boldy</t>
  </si>
  <si>
    <t>Luke</t>
  </si>
  <si>
    <t xml:space="preserve">Pearson </t>
  </si>
  <si>
    <t>Pybus</t>
  </si>
  <si>
    <t>Webb</t>
  </si>
  <si>
    <t>Best 9 Events To Count</t>
  </si>
  <si>
    <t xml:space="preserve">Anne </t>
  </si>
  <si>
    <t xml:space="preserve">Cawdron </t>
  </si>
  <si>
    <t xml:space="preserve">Jackie </t>
  </si>
  <si>
    <t xml:space="preserve">Sharon </t>
  </si>
  <si>
    <t xml:space="preserve">Linda </t>
  </si>
  <si>
    <t xml:space="preserve">Richard </t>
  </si>
  <si>
    <t xml:space="preserve">Jenny </t>
  </si>
  <si>
    <t xml:space="preserve">Walker </t>
  </si>
  <si>
    <t xml:space="preserve">Julie </t>
  </si>
  <si>
    <t xml:space="preserve">Alison </t>
  </si>
  <si>
    <t xml:space="preserve">Ray </t>
  </si>
  <si>
    <t xml:space="preserve">Mooney </t>
  </si>
  <si>
    <t xml:space="preserve">Simon </t>
  </si>
  <si>
    <t xml:space="preserve">Paul </t>
  </si>
  <si>
    <t xml:space="preserve">Armitage </t>
  </si>
  <si>
    <t xml:space="preserve">Paula </t>
  </si>
  <si>
    <t xml:space="preserve">Joanne </t>
  </si>
  <si>
    <t xml:space="preserve">Cooke </t>
  </si>
  <si>
    <t xml:space="preserve">Dawn </t>
  </si>
  <si>
    <t xml:space="preserve">Penson </t>
  </si>
  <si>
    <t xml:space="preserve">David </t>
  </si>
  <si>
    <t xml:space="preserve">Brian </t>
  </si>
  <si>
    <t xml:space="preserve">Michael </t>
  </si>
  <si>
    <t xml:space="preserve">Graham </t>
  </si>
  <si>
    <t xml:space="preserve">Teal </t>
  </si>
  <si>
    <t xml:space="preserve">Martin </t>
  </si>
  <si>
    <t xml:space="preserve">Carr </t>
  </si>
  <si>
    <t xml:space="preserve">John </t>
  </si>
  <si>
    <t xml:space="preserve">Karen </t>
  </si>
  <si>
    <t xml:space="preserve">Claire </t>
  </si>
  <si>
    <t xml:space="preserve">Roger </t>
  </si>
  <si>
    <t xml:space="preserve">Fay </t>
  </si>
  <si>
    <t xml:space="preserve">Louise </t>
  </si>
  <si>
    <t xml:space="preserve">Aileen </t>
  </si>
  <si>
    <t xml:space="preserve">Tim </t>
  </si>
  <si>
    <t xml:space="preserve">Kevin </t>
  </si>
  <si>
    <t xml:space="preserve">Jaggar </t>
  </si>
  <si>
    <t xml:space="preserve">Craig </t>
  </si>
  <si>
    <t xml:space="preserve">Wood </t>
  </si>
  <si>
    <t xml:space="preserve">Gareth </t>
  </si>
  <si>
    <t xml:space="preserve">Trevor </t>
  </si>
  <si>
    <t xml:space="preserve">Colin </t>
  </si>
  <si>
    <t xml:space="preserve">Ian </t>
  </si>
  <si>
    <t>Sat</t>
  </si>
  <si>
    <t>Overgate Hospice</t>
  </si>
  <si>
    <t>Sowerby Scorcher</t>
  </si>
  <si>
    <t>Helen Windsor</t>
  </si>
  <si>
    <t>Kirkwood Hospice</t>
  </si>
  <si>
    <t>5K</t>
  </si>
  <si>
    <t>10M</t>
  </si>
  <si>
    <t>10K</t>
  </si>
  <si>
    <t>Park</t>
  </si>
  <si>
    <t>Xcountry</t>
  </si>
  <si>
    <t>Multi</t>
  </si>
  <si>
    <t>Trail</t>
  </si>
  <si>
    <t>Fell</t>
  </si>
  <si>
    <t xml:space="preserve">Ed </t>
  </si>
  <si>
    <t xml:space="preserve">Hyland </t>
  </si>
  <si>
    <t xml:space="preserve">Mark </t>
  </si>
  <si>
    <t xml:space="preserve">Pottinger </t>
  </si>
  <si>
    <t xml:space="preserve">Tanya </t>
  </si>
  <si>
    <t xml:space="preserve">Seager </t>
  </si>
  <si>
    <t xml:space="preserve">Miller </t>
  </si>
  <si>
    <t xml:space="preserve">Adam </t>
  </si>
  <si>
    <t xml:space="preserve">Scratcherd </t>
  </si>
  <si>
    <t xml:space="preserve">Ryan </t>
  </si>
  <si>
    <r>
      <t>Stainland Lions Club Championship 2016 - Handicap Division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</si>
  <si>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2016 - Division 1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</si>
  <si>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2016 - Division 2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</si>
  <si>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2016 - Division 3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</si>
  <si>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2016 - Division 4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</si>
  <si>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2016 - Division 5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</si>
  <si>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2016 - Division 6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</si>
  <si>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r>
      <t>Stainland Lions Club Championship 2016 - Division 7</t>
    </r>
    <r>
      <rPr>
        <b/>
        <u val="single"/>
        <sz val="24"/>
        <color indexed="10"/>
        <rFont val="Calibri"/>
        <family val="2"/>
      </rPr>
      <t xml:space="preserve"> (Trophies to Top 3)</t>
    </r>
  </si>
  <si>
    <t>Sean</t>
  </si>
  <si>
    <t>Will</t>
  </si>
  <si>
    <t>Mhairi-Clare</t>
  </si>
  <si>
    <t>Abigail</t>
  </si>
  <si>
    <t>Kinder</t>
  </si>
  <si>
    <t>Sarah</t>
  </si>
  <si>
    <t>Manning</t>
  </si>
  <si>
    <t>Terry</t>
  </si>
  <si>
    <t>Genevive</t>
  </si>
  <si>
    <t>Holly</t>
  </si>
  <si>
    <t>Maddocks</t>
  </si>
  <si>
    <t>Huddersfield Park Run</t>
  </si>
  <si>
    <t>Halifax Park Run</t>
  </si>
  <si>
    <t>Xcountry Pudsey</t>
  </si>
  <si>
    <t>4.9M</t>
  </si>
  <si>
    <t>Dent</t>
  </si>
  <si>
    <t>14.3M</t>
  </si>
  <si>
    <t>5-19-Apr</t>
  </si>
  <si>
    <t>Bunny Runs</t>
  </si>
  <si>
    <t>2.7M</t>
  </si>
  <si>
    <t>Northowram Burner</t>
  </si>
  <si>
    <t>Eccup</t>
  </si>
  <si>
    <t>Hades Hill</t>
  </si>
  <si>
    <t>15M</t>
  </si>
  <si>
    <t>Withins Skyline</t>
  </si>
  <si>
    <t>7M</t>
  </si>
  <si>
    <t>Guy Fawkes</t>
  </si>
  <si>
    <t>Points</t>
  </si>
  <si>
    <t>Debby</t>
  </si>
  <si>
    <t>5 Min Penalty Added</t>
  </si>
  <si>
    <t>Notes</t>
  </si>
  <si>
    <t>Williams</t>
  </si>
  <si>
    <t>Vicky</t>
  </si>
  <si>
    <t>Gareth</t>
  </si>
  <si>
    <t>Buttterfield</t>
  </si>
  <si>
    <t>Alyson</t>
  </si>
  <si>
    <t>D'Adamo</t>
  </si>
  <si>
    <t>Jane</t>
  </si>
  <si>
    <t>Potter</t>
  </si>
  <si>
    <t>Anne</t>
  </si>
  <si>
    <t>Cawdron</t>
  </si>
  <si>
    <t>Curry</t>
  </si>
  <si>
    <t>Flat 10K</t>
  </si>
  <si>
    <t>Handicap</t>
  </si>
  <si>
    <t>Performance</t>
  </si>
  <si>
    <t>18-Apr-16 - OVERGATE HOSPICE - 10K</t>
  </si>
  <si>
    <t>Overgate</t>
  </si>
  <si>
    <t>Hospice</t>
  </si>
  <si>
    <t>Sowerby</t>
  </si>
  <si>
    <t>Scorcher</t>
  </si>
  <si>
    <t>Simeon</t>
  </si>
  <si>
    <t>Haigh</t>
  </si>
  <si>
    <t>Joanne</t>
  </si>
  <si>
    <t>1-jun</t>
  </si>
  <si>
    <t>Ian</t>
  </si>
  <si>
    <t>6=</t>
  </si>
  <si>
    <t>Danielle</t>
  </si>
  <si>
    <t>Kobak</t>
  </si>
  <si>
    <t>Jodie</t>
  </si>
  <si>
    <t>Tania</t>
  </si>
  <si>
    <t>Eleanor</t>
  </si>
  <si>
    <t>Simpson</t>
  </si>
  <si>
    <t>Woodland Challenge</t>
  </si>
  <si>
    <t>Daniel</t>
  </si>
  <si>
    <t>Hoyle</t>
  </si>
  <si>
    <t>Leanne</t>
  </si>
  <si>
    <t>Wilson</t>
  </si>
  <si>
    <t>Fawcett</t>
  </si>
  <si>
    <t>Claire</t>
  </si>
  <si>
    <t>Jo</t>
  </si>
  <si>
    <t>Lumb</t>
  </si>
  <si>
    <t>Beaumont</t>
  </si>
  <si>
    <t>Tara</t>
  </si>
  <si>
    <t>Sherwood</t>
  </si>
  <si>
    <t>O'Neill</t>
  </si>
  <si>
    <t>Rebecca</t>
  </si>
  <si>
    <t>21-May-16 - Sowerby Scorcher - 10K</t>
  </si>
  <si>
    <t>24=</t>
  </si>
  <si>
    <t>Michelle</t>
  </si>
  <si>
    <t>Rushby</t>
  </si>
  <si>
    <t>Kath</t>
  </si>
  <si>
    <t>Felakowski</t>
  </si>
  <si>
    <t>Drinkwater</t>
  </si>
  <si>
    <t>Tessa</t>
  </si>
  <si>
    <t>Murphy</t>
  </si>
  <si>
    <t>Todd</t>
  </si>
  <si>
    <t>47=</t>
  </si>
  <si>
    <t>Flat Cap</t>
  </si>
  <si>
    <t>5M</t>
  </si>
  <si>
    <t>Phil</t>
  </si>
  <si>
    <t>Heidi</t>
  </si>
  <si>
    <t>Moyles</t>
  </si>
  <si>
    <t>Higgs</t>
  </si>
  <si>
    <t>1-June-16 - Track - 3K</t>
  </si>
  <si>
    <t>12-June-16 - Northowram Burner - 10K</t>
  </si>
  <si>
    <t>Northowram</t>
  </si>
  <si>
    <t>Burner</t>
  </si>
  <si>
    <t>Cheryl</t>
  </si>
  <si>
    <t>Hill</t>
  </si>
  <si>
    <t>Ellie</t>
  </si>
  <si>
    <t>Lin</t>
  </si>
  <si>
    <t>Devine</t>
  </si>
  <si>
    <t>Ruth</t>
  </si>
  <si>
    <t>14=</t>
  </si>
  <si>
    <t>Galvin</t>
  </si>
  <si>
    <t>Cliffe</t>
  </si>
  <si>
    <t>Kate</t>
  </si>
  <si>
    <t>Ryley</t>
  </si>
  <si>
    <t>Lucy</t>
  </si>
  <si>
    <t>Phillip</t>
  </si>
  <si>
    <t>Sherraden</t>
  </si>
  <si>
    <t>McHugh</t>
  </si>
  <si>
    <t>Shenton</t>
  </si>
  <si>
    <t>Laid-Boldy</t>
  </si>
  <si>
    <t>Tami</t>
  </si>
  <si>
    <t>Helliwell</t>
  </si>
  <si>
    <t>Bowmer</t>
  </si>
  <si>
    <t>Rachael</t>
  </si>
  <si>
    <t>Mathew</t>
  </si>
  <si>
    <t>19-June-16 - Marsden - 10 Miles</t>
  </si>
  <si>
    <t>Senior</t>
  </si>
  <si>
    <t>20=</t>
  </si>
  <si>
    <t>Frost</t>
  </si>
  <si>
    <t>Patricia</t>
  </si>
  <si>
    <t>Hallowell</t>
  </si>
  <si>
    <t>Forester-Green</t>
  </si>
  <si>
    <t>Gary</t>
  </si>
  <si>
    <t>Denise</t>
  </si>
  <si>
    <t>7=</t>
  </si>
  <si>
    <t>3-July-16 - Eccup - 10 Miles</t>
  </si>
  <si>
    <t>Windsor</t>
  </si>
  <si>
    <t>Cat</t>
  </si>
  <si>
    <t>6-July-16 - Helen Windsor - 10K</t>
  </si>
  <si>
    <t>Woodland</t>
  </si>
  <si>
    <t>Challenge</t>
  </si>
  <si>
    <t>Stuart</t>
  </si>
  <si>
    <t>Hanson</t>
  </si>
  <si>
    <t>Coates</t>
  </si>
  <si>
    <t>Elaine</t>
  </si>
  <si>
    <t>Mchugh</t>
  </si>
  <si>
    <t>Willox</t>
  </si>
  <si>
    <t>Katie</t>
  </si>
  <si>
    <t>Yates</t>
  </si>
  <si>
    <t>Nicola</t>
  </si>
  <si>
    <t>Chiles</t>
  </si>
  <si>
    <t>Falkingbridge</t>
  </si>
  <si>
    <t>8-July-16 - Woodland Challenge - 6.5 Miles</t>
  </si>
  <si>
    <t>Flat</t>
  </si>
  <si>
    <t>Cap</t>
  </si>
  <si>
    <t>18=</t>
  </si>
  <si>
    <t>4=</t>
  </si>
  <si>
    <t>Hardaker</t>
  </si>
  <si>
    <t>Becky</t>
  </si>
  <si>
    <t>Abbott</t>
  </si>
  <si>
    <t>Hackney</t>
  </si>
  <si>
    <t>McNutt</t>
  </si>
  <si>
    <t>3-August-16 - Flat Cap - 5 Miles</t>
  </si>
  <si>
    <t>Hades</t>
  </si>
  <si>
    <t>Senior </t>
  </si>
  <si>
    <t>Cartwright </t>
  </si>
  <si>
    <t>Scratcherd </t>
  </si>
  <si>
    <t>Hall </t>
  </si>
  <si>
    <t>Beever </t>
  </si>
  <si>
    <t>Hutchings </t>
  </si>
  <si>
    <t>Crombie </t>
  </si>
  <si>
    <t>Field </t>
  </si>
  <si>
    <t>Wood </t>
  </si>
  <si>
    <t>Culpan </t>
  </si>
  <si>
    <t>Greer </t>
  </si>
  <si>
    <t>Thompson </t>
  </si>
  <si>
    <t>Teal </t>
  </si>
  <si>
    <t>Hirst </t>
  </si>
  <si>
    <t>Preston </t>
  </si>
  <si>
    <t>Hallam </t>
  </si>
  <si>
    <t>Gadd </t>
  </si>
  <si>
    <t>O'Brien </t>
  </si>
  <si>
    <t>Walker </t>
  </si>
  <si>
    <t>Gee </t>
  </si>
  <si>
    <t>Lee </t>
  </si>
  <si>
    <t>King </t>
  </si>
  <si>
    <t>Marlor-Gage </t>
  </si>
  <si>
    <t>Sharron</t>
  </si>
  <si>
    <t>Daniel </t>
  </si>
  <si>
    <t>Thorne </t>
  </si>
  <si>
    <t>Robertshaw </t>
  </si>
  <si>
    <t>Redmile </t>
  </si>
  <si>
    <t>Pickersgill </t>
  </si>
  <si>
    <t>Cash </t>
  </si>
  <si>
    <t>Rushby </t>
  </si>
  <si>
    <t>Whyte </t>
  </si>
  <si>
    <t>Johnson </t>
  </si>
  <si>
    <t>Barker </t>
  </si>
  <si>
    <t>Hudson </t>
  </si>
  <si>
    <t>Rafferty</t>
  </si>
  <si>
    <t>Jeanette</t>
  </si>
  <si>
    <t>Campbell</t>
  </si>
  <si>
    <t>Milne</t>
  </si>
  <si>
    <t>8=</t>
  </si>
  <si>
    <t>Chapman</t>
  </si>
  <si>
    <t>Brindle</t>
  </si>
  <si>
    <t>D.</t>
  </si>
  <si>
    <t>Doyle</t>
  </si>
  <si>
    <t>1-September-16 - Hades Hill - 4.6 Miles</t>
  </si>
  <si>
    <t>Kirkwood</t>
  </si>
  <si>
    <t>4.6M</t>
  </si>
  <si>
    <t>Emily</t>
  </si>
  <si>
    <t>4-September-16 - Kirkwood Hospice - 10K</t>
  </si>
  <si>
    <t>11-September-16 - Yorkshireman - 15 Miles</t>
  </si>
  <si>
    <t>Race</t>
  </si>
  <si>
    <t>Newill</t>
  </si>
  <si>
    <t>5=</t>
  </si>
  <si>
    <t>Mc Nutt</t>
  </si>
  <si>
    <t>Hall.</t>
  </si>
  <si>
    <t>Jakie</t>
  </si>
  <si>
    <t>Trish</t>
  </si>
  <si>
    <t>Mags</t>
  </si>
  <si>
    <t>Withins</t>
  </si>
  <si>
    <t>Skyline</t>
  </si>
  <si>
    <t>1-Jun/28Sep</t>
  </si>
  <si>
    <t>17=</t>
  </si>
  <si>
    <t>Kev</t>
  </si>
  <si>
    <t>Scratchard</t>
  </si>
  <si>
    <t>9-October-16 - Withins Skyline - 10K</t>
  </si>
  <si>
    <t>Guy</t>
  </si>
  <si>
    <t>Fawkes</t>
  </si>
  <si>
    <t>3=</t>
  </si>
  <si>
    <t>15=</t>
  </si>
  <si>
    <t>Blackman</t>
  </si>
  <si>
    <t>Holdsworth</t>
  </si>
  <si>
    <t>Hoskins</t>
  </si>
  <si>
    <t>Rogerson</t>
  </si>
  <si>
    <t>Clayton</t>
  </si>
  <si>
    <t>Cutter</t>
  </si>
  <si>
    <t>Butler</t>
  </si>
  <si>
    <t>Kitcher</t>
  </si>
  <si>
    <t>Winter Handicap</t>
  </si>
  <si>
    <t>6ish</t>
  </si>
  <si>
    <t>6-November-16 - Guy Fawkes - 10 Miles</t>
  </si>
  <si>
    <t>Stainland</t>
  </si>
  <si>
    <t>Winter Handicap     Flat 10K</t>
  </si>
  <si>
    <t>28=</t>
  </si>
  <si>
    <t>39=</t>
  </si>
  <si>
    <t>111=</t>
  </si>
  <si>
    <t>11=</t>
  </si>
  <si>
    <t>22=</t>
  </si>
  <si>
    <t>Sutcliffe</t>
  </si>
  <si>
    <t>Halifax Park Run 2016 Results - To 31-Dec-16</t>
  </si>
  <si>
    <t>Huddersfield Park Run 2016 Results - To 31-Dec-16</t>
  </si>
  <si>
    <t>15-January-17 - Stainland Winter Handicap - 6.35 Miles</t>
  </si>
  <si>
    <t>Eastwood</t>
  </si>
  <si>
    <t>Audsley</t>
  </si>
  <si>
    <t>Cobb</t>
  </si>
  <si>
    <t>Carl</t>
  </si>
  <si>
    <t>Mike</t>
  </si>
  <si>
    <t>Lauren</t>
  </si>
  <si>
    <t>133=</t>
  </si>
  <si>
    <t>26=</t>
  </si>
  <si>
    <t>36=</t>
  </si>
  <si>
    <t>53=</t>
  </si>
  <si>
    <t>66=</t>
  </si>
  <si>
    <t>76=</t>
  </si>
  <si>
    <t>91=</t>
  </si>
  <si>
    <t>95=</t>
  </si>
  <si>
    <t>106=</t>
  </si>
  <si>
    <t>115=</t>
  </si>
  <si>
    <t>120=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</si>
</sst>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\(#,##0\)"/>
    <numFmt numFmtId="177" formatCode="hh:mm:ss;@"/>
    <numFmt numFmtId="178" formatCode="000"/>
    <numFmt numFmtId="179" formatCode="h:mm:ss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u val="single"/>
      <sz val="24"/>
      <color indexed="8"/>
      <name val="Calibri"/>
      <family val="2"/>
    </font>
    <font>
      <b/>
      <u val="single"/>
      <sz val="24"/>
      <color indexed="10"/>
      <name val="Calibri"/>
      <family val="2"/>
    </font>
    <font>
      <b/>
      <sz val="16"/>
      <color indexed="36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3"/>
      <name val="Calibri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u val="single"/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medium"/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medium"/>
      <right style="medium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thin"/>
      <top style="thin"/>
      <bottom style="double">
        <color indexed="60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double">
        <color indexed="10"/>
      </right>
      <top style="thin"/>
      <bottom style="double">
        <color indexed="60"/>
      </bottom>
    </border>
    <border>
      <left>
        <color indexed="63"/>
      </left>
      <right style="medium"/>
      <top style="double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double">
        <color indexed="10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thin"/>
      <bottom style="thin"/>
    </border>
    <border>
      <left style="medium"/>
      <right style="double">
        <color indexed="10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medium"/>
      <right style="double">
        <color indexed="10"/>
      </right>
      <top style="thin"/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thin"/>
      <bottom style="double"/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medium"/>
      <right style="thin"/>
      <top style="double">
        <color indexed="17"/>
      </top>
      <bottom style="medium"/>
    </border>
    <border>
      <left style="thin"/>
      <right style="thin"/>
      <top style="double">
        <color indexed="17"/>
      </top>
      <bottom>
        <color indexed="63"/>
      </bottom>
    </border>
    <border>
      <left style="thin"/>
      <right style="medium"/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17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>
        <color indexed="17"/>
      </left>
      <right style="medium"/>
      <top style="medium"/>
      <bottom style="medium">
        <color indexed="17"/>
      </bottom>
    </border>
    <border>
      <left style="medium"/>
      <right style="medium"/>
      <top style="medium"/>
      <bottom style="medium">
        <color indexed="17"/>
      </bottom>
    </border>
    <border>
      <left>
        <color indexed="63"/>
      </left>
      <right style="medium"/>
      <top style="medium"/>
      <bottom style="medium">
        <color indexed="17"/>
      </bottom>
    </border>
    <border>
      <left style="thin"/>
      <right style="medium"/>
      <top style="medium"/>
      <bottom style="medium">
        <color indexed="17"/>
      </bottom>
    </border>
    <border>
      <left style="thin"/>
      <right style="thin"/>
      <top style="medium"/>
      <bottom style="medium">
        <color indexed="17"/>
      </bottom>
    </border>
    <border>
      <left style="double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 style="double">
        <color indexed="17"/>
      </bottom>
    </border>
    <border>
      <left style="double">
        <color indexed="10"/>
      </left>
      <right style="medium"/>
      <top style="thin"/>
      <bottom style="double">
        <color indexed="10"/>
      </bottom>
    </border>
    <border>
      <left style="double">
        <color indexed="10"/>
      </left>
      <right style="medium"/>
      <top style="thin"/>
      <bottom style="thin"/>
    </border>
    <border>
      <left style="double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>
        <color indexed="60"/>
      </diagonal>
    </border>
    <border diagonalUp="1" diagonalDown="1">
      <left style="medium"/>
      <right style="thin"/>
      <top style="thin"/>
      <bottom style="thin"/>
      <diagonal style="thin">
        <color indexed="10"/>
      </diagonal>
    </border>
    <border diagonalUp="1" diagonalDown="1">
      <left style="thin"/>
      <right style="thin"/>
      <top style="thin"/>
      <bottom style="thin"/>
      <diagonal style="thin">
        <color indexed="10"/>
      </diagonal>
    </border>
    <border>
      <left>
        <color indexed="63"/>
      </left>
      <right>
        <color indexed="63"/>
      </right>
      <top style="thin"/>
      <bottom style="double">
        <color indexed="10"/>
      </bottom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 style="thin">
        <color indexed="17"/>
      </diagonal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 diagonalDown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 diagonalDown="1">
      <left style="thin"/>
      <right style="thin"/>
      <top style="thin"/>
      <bottom>
        <color indexed="63"/>
      </bottom>
      <diagonal style="thin">
        <color indexed="10"/>
      </diagonal>
    </border>
    <border diagonalUp="1" diagonalDown="1">
      <left style="thin"/>
      <right style="thin"/>
      <top style="thin"/>
      <bottom style="thin"/>
      <diagonal style="thin">
        <color rgb="FFC00000"/>
      </diagonal>
    </border>
    <border diagonalUp="1" diagonalDown="1">
      <left style="medium"/>
      <right>
        <color indexed="63"/>
      </right>
      <top style="thin"/>
      <bottom style="thin"/>
      <diagonal style="thin">
        <color indexed="10"/>
      </diagonal>
    </border>
    <border diagonalUp="1" diagonalDown="1">
      <left style="thin"/>
      <right style="medium"/>
      <top style="thin"/>
      <bottom style="thin"/>
      <diagonal style="thin">
        <color rgb="FFC00000"/>
      </diagonal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>
        <color indexed="10"/>
      </right>
      <top>
        <color indexed="63"/>
      </top>
      <bottom style="medium"/>
    </border>
    <border>
      <left style="medium"/>
      <right style="double">
        <color indexed="10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>
        <color indexed="10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horizontal="left"/>
    </xf>
    <xf numFmtId="45" fontId="0" fillId="0" borderId="0" xfId="0" applyNumberFormat="1" applyAlignment="1">
      <alignment horizontal="right"/>
    </xf>
    <xf numFmtId="45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15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5" fontId="0" fillId="0" borderId="0" xfId="0" applyNumberFormat="1" applyAlignment="1">
      <alignment/>
    </xf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5" fontId="0" fillId="0" borderId="0" xfId="0" applyNumberFormat="1" applyFill="1" applyAlignment="1">
      <alignment/>
    </xf>
    <xf numFmtId="4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45" fontId="0" fillId="0" borderId="0" xfId="0" applyNumberFormat="1" applyFont="1" applyFill="1" applyAlignment="1">
      <alignment horizontal="right"/>
    </xf>
    <xf numFmtId="16" fontId="5" fillId="0" borderId="0" xfId="0" applyNumberFormat="1" applyFont="1" applyFill="1" applyAlignment="1">
      <alignment horizontal="left"/>
    </xf>
    <xf numFmtId="16" fontId="5" fillId="0" borderId="0" xfId="0" applyNumberFormat="1" applyFont="1" applyFill="1" applyAlignment="1">
      <alignment horizontal="right"/>
    </xf>
    <xf numFmtId="4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2" fillId="33" borderId="11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/>
    </xf>
    <xf numFmtId="16" fontId="12" fillId="33" borderId="0" xfId="0" applyNumberFormat="1" applyFont="1" applyFill="1" applyBorder="1" applyAlignment="1">
      <alignment horizontal="right"/>
    </xf>
    <xf numFmtId="16" fontId="12" fillId="0" borderId="16" xfId="0" applyNumberFormat="1" applyFont="1" applyFill="1" applyBorder="1" applyAlignment="1">
      <alignment horizontal="center"/>
    </xf>
    <xf numFmtId="16" fontId="12" fillId="0" borderId="16" xfId="0" applyNumberFormat="1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 textRotation="180"/>
    </xf>
    <xf numFmtId="0" fontId="12" fillId="0" borderId="18" xfId="0" applyFont="1" applyFill="1" applyBorder="1" applyAlignment="1">
      <alignment textRotation="180"/>
    </xf>
    <xf numFmtId="0" fontId="13" fillId="33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right" vertical="center" textRotation="90" wrapText="1"/>
    </xf>
    <xf numFmtId="0" fontId="12" fillId="0" borderId="20" xfId="0" applyFont="1" applyFill="1" applyBorder="1" applyAlignment="1">
      <alignment horizontal="center" vertical="center" textRotation="180" wrapText="1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2" fillId="0" borderId="15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" fontId="12" fillId="0" borderId="22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16" fontId="12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1" fontId="15" fillId="34" borderId="27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16" fillId="34" borderId="33" xfId="0" applyFont="1" applyFill="1" applyBorder="1" applyAlignment="1">
      <alignment/>
    </xf>
    <xf numFmtId="21" fontId="15" fillId="34" borderId="34" xfId="0" applyNumberFormat="1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4" borderId="39" xfId="0" applyFill="1" applyBorder="1" applyAlignment="1">
      <alignment/>
    </xf>
    <xf numFmtId="0" fontId="16" fillId="34" borderId="4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0" borderId="41" xfId="0" applyFont="1" applyFill="1" applyBorder="1" applyAlignment="1">
      <alignment horizontal="center" textRotation="180"/>
    </xf>
    <xf numFmtId="0" fontId="0" fillId="0" borderId="14" xfId="0" applyFill="1" applyBorder="1" applyAlignment="1">
      <alignment textRotation="180"/>
    </xf>
    <xf numFmtId="0" fontId="0" fillId="35" borderId="15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42" xfId="0" applyFill="1" applyBorder="1" applyAlignment="1">
      <alignment/>
    </xf>
    <xf numFmtId="16" fontId="12" fillId="0" borderId="43" xfId="0" applyNumberFormat="1" applyFont="1" applyFill="1" applyBorder="1" applyAlignment="1">
      <alignment horizontal="center"/>
    </xf>
    <xf numFmtId="0" fontId="13" fillId="35" borderId="4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textRotation="180" wrapText="1"/>
    </xf>
    <xf numFmtId="0" fontId="12" fillId="35" borderId="15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right"/>
    </xf>
    <xf numFmtId="0" fontId="0" fillId="35" borderId="27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50" xfId="0" applyFont="1" applyFill="1" applyBorder="1" applyAlignment="1">
      <alignment horizontal="right"/>
    </xf>
    <xf numFmtId="0" fontId="0" fillId="35" borderId="51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52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42" xfId="0" applyFill="1" applyBorder="1" applyAlignment="1">
      <alignment/>
    </xf>
    <xf numFmtId="0" fontId="13" fillId="36" borderId="42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right" vertical="center" wrapText="1"/>
    </xf>
    <xf numFmtId="0" fontId="0" fillId="36" borderId="47" xfId="0" applyFont="1" applyFill="1" applyBorder="1" applyAlignment="1">
      <alignment horizontal="right"/>
    </xf>
    <xf numFmtId="0" fontId="0" fillId="36" borderId="27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52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42" xfId="0" applyFill="1" applyBorder="1" applyAlignment="1">
      <alignment/>
    </xf>
    <xf numFmtId="0" fontId="13" fillId="37" borderId="42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right" vertical="center" wrapText="1"/>
    </xf>
    <xf numFmtId="0" fontId="0" fillId="37" borderId="47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8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50" xfId="0" applyFont="1" applyFill="1" applyBorder="1" applyAlignment="1">
      <alignment horizontal="right"/>
    </xf>
    <xf numFmtId="0" fontId="0" fillId="37" borderId="51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52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42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3" fillId="38" borderId="42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right" vertical="center" wrapText="1"/>
    </xf>
    <xf numFmtId="0" fontId="0" fillId="38" borderId="47" xfId="0" applyFont="1" applyFill="1" applyBorder="1" applyAlignment="1">
      <alignment horizontal="right"/>
    </xf>
    <xf numFmtId="0" fontId="0" fillId="38" borderId="27" xfId="0" applyFill="1" applyBorder="1" applyAlignment="1">
      <alignment/>
    </xf>
    <xf numFmtId="0" fontId="0" fillId="38" borderId="55" xfId="0" applyFill="1" applyBorder="1" applyAlignment="1">
      <alignment/>
    </xf>
    <xf numFmtId="0" fontId="0" fillId="38" borderId="53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48" xfId="0" applyFill="1" applyBorder="1" applyAlignment="1">
      <alignment/>
    </xf>
    <xf numFmtId="0" fontId="0" fillId="38" borderId="49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47" xfId="0" applyFill="1" applyBorder="1" applyAlignment="1">
      <alignment horizontal="right"/>
    </xf>
    <xf numFmtId="0" fontId="0" fillId="38" borderId="51" xfId="0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52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42" xfId="0" applyFill="1" applyBorder="1" applyAlignment="1">
      <alignment/>
    </xf>
    <xf numFmtId="0" fontId="13" fillId="34" borderId="4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right" vertical="center" wrapText="1"/>
    </xf>
    <xf numFmtId="0" fontId="0" fillId="34" borderId="47" xfId="0" applyFont="1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47" xfId="0" applyFill="1" applyBorder="1" applyAlignment="1">
      <alignment horizontal="right"/>
    </xf>
    <xf numFmtId="0" fontId="0" fillId="34" borderId="56" xfId="0" applyFill="1" applyBorder="1" applyAlignment="1">
      <alignment/>
    </xf>
    <xf numFmtId="0" fontId="0" fillId="34" borderId="50" xfId="0" applyFont="1" applyFill="1" applyBorder="1" applyAlignment="1">
      <alignment horizontal="right"/>
    </xf>
    <xf numFmtId="0" fontId="0" fillId="34" borderId="51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52" xfId="0" applyFill="1" applyBorder="1" applyAlignment="1">
      <alignment/>
    </xf>
    <xf numFmtId="0" fontId="0" fillId="39" borderId="57" xfId="0" applyFill="1" applyBorder="1" applyAlignment="1">
      <alignment horizontal="center"/>
    </xf>
    <xf numFmtId="0" fontId="0" fillId="39" borderId="58" xfId="0" applyFill="1" applyBorder="1" applyAlignment="1">
      <alignment/>
    </xf>
    <xf numFmtId="0" fontId="12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 textRotation="180"/>
    </xf>
    <xf numFmtId="0" fontId="0" fillId="0" borderId="61" xfId="0" applyFill="1" applyBorder="1" applyAlignment="1">
      <alignment textRotation="180"/>
    </xf>
    <xf numFmtId="0" fontId="0" fillId="39" borderId="62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42" xfId="0" applyFill="1" applyBorder="1" applyAlignment="1">
      <alignment/>
    </xf>
    <xf numFmtId="0" fontId="12" fillId="0" borderId="63" xfId="0" applyFont="1" applyFill="1" applyBorder="1" applyAlignment="1">
      <alignment textRotation="180"/>
    </xf>
    <xf numFmtId="0" fontId="13" fillId="39" borderId="42" xfId="0" applyFont="1" applyFill="1" applyBorder="1" applyAlignment="1">
      <alignment horizontal="center" vertical="center" wrapText="1"/>
    </xf>
    <xf numFmtId="0" fontId="12" fillId="39" borderId="62" xfId="0" applyFont="1" applyFill="1" applyBorder="1" applyAlignment="1">
      <alignment horizontal="center"/>
    </xf>
    <xf numFmtId="0" fontId="14" fillId="39" borderId="0" xfId="0" applyFont="1" applyFill="1" applyBorder="1" applyAlignment="1">
      <alignment horizontal="right" vertical="center" wrapText="1"/>
    </xf>
    <xf numFmtId="0" fontId="14" fillId="0" borderId="64" xfId="0" applyFont="1" applyFill="1" applyBorder="1" applyAlignment="1">
      <alignment horizontal="right"/>
    </xf>
    <xf numFmtId="0" fontId="17" fillId="39" borderId="65" xfId="0" applyFont="1" applyFill="1" applyBorder="1" applyAlignment="1">
      <alignment horizontal="right"/>
    </xf>
    <xf numFmtId="0" fontId="17" fillId="39" borderId="27" xfId="0" applyFont="1" applyFill="1" applyBorder="1" applyAlignment="1">
      <alignment/>
    </xf>
    <xf numFmtId="0" fontId="17" fillId="39" borderId="30" xfId="0" applyFont="1" applyFill="1" applyBorder="1" applyAlignment="1">
      <alignment/>
    </xf>
    <xf numFmtId="0" fontId="17" fillId="39" borderId="32" xfId="0" applyFont="1" applyFill="1" applyBorder="1" applyAlignment="1">
      <alignment/>
    </xf>
    <xf numFmtId="0" fontId="17" fillId="39" borderId="66" xfId="0" applyFont="1" applyFill="1" applyBorder="1" applyAlignment="1">
      <alignment/>
    </xf>
    <xf numFmtId="0" fontId="18" fillId="39" borderId="65" xfId="0" applyFont="1" applyFill="1" applyBorder="1" applyAlignment="1">
      <alignment horizontal="right"/>
    </xf>
    <xf numFmtId="0" fontId="17" fillId="39" borderId="49" xfId="0" applyFont="1" applyFill="1" applyBorder="1" applyAlignment="1">
      <alignment/>
    </xf>
    <xf numFmtId="0" fontId="17" fillId="39" borderId="29" xfId="0" applyFont="1" applyFill="1" applyBorder="1" applyAlignment="1">
      <alignment/>
    </xf>
    <xf numFmtId="0" fontId="18" fillId="39" borderId="67" xfId="0" applyFont="1" applyFill="1" applyBorder="1" applyAlignment="1">
      <alignment horizontal="right"/>
    </xf>
    <xf numFmtId="0" fontId="17" fillId="39" borderId="68" xfId="0" applyFont="1" applyFill="1" applyBorder="1" applyAlignment="1">
      <alignment/>
    </xf>
    <xf numFmtId="0" fontId="17" fillId="39" borderId="69" xfId="0" applyFont="1" applyFill="1" applyBorder="1" applyAlignment="1">
      <alignment/>
    </xf>
    <xf numFmtId="0" fontId="17" fillId="39" borderId="70" xfId="0" applyFont="1" applyFill="1" applyBorder="1" applyAlignment="1">
      <alignment/>
    </xf>
    <xf numFmtId="0" fontId="17" fillId="39" borderId="71" xfId="0" applyFont="1" applyFill="1" applyBorder="1" applyAlignment="1">
      <alignment/>
    </xf>
    <xf numFmtId="0" fontId="17" fillId="39" borderId="72" xfId="0" applyFont="1" applyFill="1" applyBorder="1" applyAlignment="1">
      <alignment/>
    </xf>
    <xf numFmtId="0" fontId="0" fillId="40" borderId="73" xfId="0" applyFill="1" applyBorder="1" applyAlignment="1">
      <alignment horizontal="center"/>
    </xf>
    <xf numFmtId="0" fontId="0" fillId="40" borderId="74" xfId="0" applyFill="1" applyBorder="1" applyAlignment="1">
      <alignment/>
    </xf>
    <xf numFmtId="0" fontId="12" fillId="0" borderId="75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8" xfId="0" applyFill="1" applyBorder="1" applyAlignment="1">
      <alignment/>
    </xf>
    <xf numFmtId="0" fontId="0" fillId="40" borderId="79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42" xfId="0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80" xfId="0" applyFont="1" applyFill="1" applyBorder="1" applyAlignment="1">
      <alignment textRotation="180"/>
    </xf>
    <xf numFmtId="0" fontId="13" fillId="40" borderId="42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textRotation="180" wrapText="1"/>
    </xf>
    <xf numFmtId="0" fontId="12" fillId="0" borderId="82" xfId="0" applyFont="1" applyFill="1" applyBorder="1" applyAlignment="1">
      <alignment horizontal="center" vertical="center" textRotation="180" wrapText="1"/>
    </xf>
    <xf numFmtId="0" fontId="12" fillId="40" borderId="83" xfId="0" applyFont="1" applyFill="1" applyBorder="1" applyAlignment="1">
      <alignment horizontal="center"/>
    </xf>
    <xf numFmtId="0" fontId="14" fillId="40" borderId="19" xfId="0" applyFont="1" applyFill="1" applyBorder="1" applyAlignment="1">
      <alignment horizontal="right" vertical="center" wrapText="1"/>
    </xf>
    <xf numFmtId="0" fontId="14" fillId="40" borderId="0" xfId="0" applyFont="1" applyFill="1" applyBorder="1" applyAlignment="1">
      <alignment horizontal="right" vertical="center" wrapText="1"/>
    </xf>
    <xf numFmtId="0" fontId="12" fillId="0" borderId="8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right"/>
    </xf>
    <xf numFmtId="0" fontId="14" fillId="0" borderId="86" xfId="0" applyFont="1" applyFill="1" applyBorder="1" applyAlignment="1">
      <alignment horizontal="left" vertical="center" wrapText="1"/>
    </xf>
    <xf numFmtId="0" fontId="14" fillId="0" borderId="87" xfId="0" applyFont="1" applyFill="1" applyBorder="1" applyAlignment="1">
      <alignment horizontal="left" vertical="center" wrapText="1"/>
    </xf>
    <xf numFmtId="0" fontId="12" fillId="0" borderId="8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8" fillId="40" borderId="90" xfId="0" applyFont="1" applyFill="1" applyBorder="1" applyAlignment="1">
      <alignment horizontal="right"/>
    </xf>
    <xf numFmtId="0" fontId="8" fillId="40" borderId="91" xfId="0" applyFont="1" applyFill="1" applyBorder="1" applyAlignment="1">
      <alignment/>
    </xf>
    <xf numFmtId="0" fontId="8" fillId="40" borderId="92" xfId="0" applyFont="1" applyFill="1" applyBorder="1" applyAlignment="1">
      <alignment/>
    </xf>
    <xf numFmtId="0" fontId="8" fillId="40" borderId="93" xfId="0" applyFont="1" applyFill="1" applyBorder="1" applyAlignment="1">
      <alignment/>
    </xf>
    <xf numFmtId="0" fontId="8" fillId="40" borderId="94" xfId="0" applyFont="1" applyFill="1" applyBorder="1" applyAlignment="1">
      <alignment/>
    </xf>
    <xf numFmtId="0" fontId="8" fillId="40" borderId="95" xfId="0" applyFont="1" applyFill="1" applyBorder="1" applyAlignment="1">
      <alignment/>
    </xf>
    <xf numFmtId="0" fontId="8" fillId="40" borderId="96" xfId="0" applyFont="1" applyFill="1" applyBorder="1" applyAlignment="1">
      <alignment/>
    </xf>
    <xf numFmtId="0" fontId="8" fillId="40" borderId="97" xfId="0" applyFont="1" applyFill="1" applyBorder="1" applyAlignment="1">
      <alignment/>
    </xf>
    <xf numFmtId="0" fontId="8" fillId="40" borderId="98" xfId="0" applyFont="1" applyFill="1" applyBorder="1" applyAlignment="1">
      <alignment/>
    </xf>
    <xf numFmtId="0" fontId="8" fillId="40" borderId="99" xfId="0" applyFont="1" applyFill="1" applyBorder="1" applyAlignment="1">
      <alignment/>
    </xf>
    <xf numFmtId="0" fontId="8" fillId="40" borderId="100" xfId="0" applyFont="1" applyFill="1" applyBorder="1" applyAlignment="1">
      <alignment/>
    </xf>
    <xf numFmtId="0" fontId="8" fillId="40" borderId="101" xfId="0" applyFont="1" applyFill="1" applyBorder="1" applyAlignment="1">
      <alignment/>
    </xf>
    <xf numFmtId="0" fontId="19" fillId="40" borderId="90" xfId="0" applyFont="1" applyFill="1" applyBorder="1" applyAlignment="1">
      <alignment horizontal="right"/>
    </xf>
    <xf numFmtId="0" fontId="8" fillId="40" borderId="102" xfId="0" applyFont="1" applyFill="1" applyBorder="1" applyAlignment="1">
      <alignment/>
    </xf>
    <xf numFmtId="0" fontId="8" fillId="40" borderId="103" xfId="0" applyFont="1" applyFill="1" applyBorder="1" applyAlignment="1">
      <alignment/>
    </xf>
    <xf numFmtId="0" fontId="8" fillId="40" borderId="104" xfId="0" applyFont="1" applyFill="1" applyBorder="1" applyAlignment="1">
      <alignment/>
    </xf>
    <xf numFmtId="0" fontId="8" fillId="40" borderId="105" xfId="0" applyFont="1" applyFill="1" applyBorder="1" applyAlignment="1">
      <alignment/>
    </xf>
    <xf numFmtId="0" fontId="8" fillId="40" borderId="106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19" fillId="40" borderId="0" xfId="0" applyFont="1" applyFill="1" applyAlignment="1">
      <alignment/>
    </xf>
    <xf numFmtId="21" fontId="0" fillId="0" borderId="0" xfId="0" applyNumberFormat="1" applyAlignment="1">
      <alignment/>
    </xf>
    <xf numFmtId="45" fontId="19" fillId="40" borderId="0" xfId="0" applyNumberFormat="1" applyFont="1" applyFill="1" applyAlignment="1">
      <alignment horizontal="right"/>
    </xf>
    <xf numFmtId="0" fontId="17" fillId="39" borderId="0" xfId="0" applyFont="1" applyFill="1" applyAlignment="1">
      <alignment horizontal="left"/>
    </xf>
    <xf numFmtId="0" fontId="17" fillId="39" borderId="0" xfId="0" applyFont="1" applyFill="1" applyAlignment="1">
      <alignment/>
    </xf>
    <xf numFmtId="45" fontId="18" fillId="39" borderId="0" xfId="0" applyNumberFormat="1" applyFont="1" applyFill="1" applyAlignment="1">
      <alignment horizontal="right"/>
    </xf>
    <xf numFmtId="0" fontId="18" fillId="39" borderId="0" xfId="0" applyFont="1" applyFill="1" applyAlignment="1">
      <alignment/>
    </xf>
    <xf numFmtId="21" fontId="0" fillId="0" borderId="0" xfId="0" applyNumberForma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45" fontId="20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45" fontId="20" fillId="38" borderId="0" xfId="0" applyNumberFormat="1" applyFont="1" applyFill="1" applyAlignment="1">
      <alignment horizontal="right"/>
    </xf>
    <xf numFmtId="0" fontId="0" fillId="38" borderId="0" xfId="0" applyFont="1" applyFill="1" applyAlignment="1">
      <alignment/>
    </xf>
    <xf numFmtId="0" fontId="0" fillId="37" borderId="0" xfId="0" applyFill="1" applyAlignment="1">
      <alignment horizontal="left"/>
    </xf>
    <xf numFmtId="0" fontId="0" fillId="37" borderId="0" xfId="0" applyFill="1" applyAlignment="1">
      <alignment/>
    </xf>
    <xf numFmtId="45" fontId="20" fillId="37" borderId="0" xfId="0" applyNumberFormat="1" applyFont="1" applyFill="1" applyAlignment="1">
      <alignment horizontal="right"/>
    </xf>
    <xf numFmtId="0" fontId="0" fillId="37" borderId="0" xfId="0" applyFont="1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45" fontId="20" fillId="36" borderId="0" xfId="0" applyNumberFormat="1" applyFont="1" applyFill="1" applyAlignment="1">
      <alignment horizontal="right"/>
    </xf>
    <xf numFmtId="0" fontId="0" fillId="36" borderId="0" xfId="0" applyFont="1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45" fontId="21" fillId="35" borderId="0" xfId="0" applyNumberFormat="1" applyFont="1" applyFill="1" applyBorder="1" applyAlignment="1">
      <alignment vertical="top"/>
    </xf>
    <xf numFmtId="0" fontId="0" fillId="35" borderId="0" xfId="0" applyFont="1" applyFill="1" applyAlignment="1">
      <alignment/>
    </xf>
    <xf numFmtId="0" fontId="18" fillId="39" borderId="0" xfId="0" applyFont="1" applyFill="1" applyAlignment="1">
      <alignment horizontal="right"/>
    </xf>
    <xf numFmtId="21" fontId="0" fillId="0" borderId="0" xfId="0" applyNumberFormat="1" applyFill="1" applyAlignment="1">
      <alignment horizontal="right"/>
    </xf>
    <xf numFmtId="21" fontId="4" fillId="0" borderId="0" xfId="0" applyNumberFormat="1" applyFont="1" applyFill="1" applyAlignment="1">
      <alignment horizontal="right"/>
    </xf>
    <xf numFmtId="21" fontId="6" fillId="0" borderId="0" xfId="0" applyNumberFormat="1" applyFont="1" applyFill="1" applyAlignment="1">
      <alignment horizontal="right"/>
    </xf>
    <xf numFmtId="21" fontId="19" fillId="40" borderId="0" xfId="0" applyNumberFormat="1" applyFont="1" applyFill="1" applyAlignment="1">
      <alignment horizontal="right"/>
    </xf>
    <xf numFmtId="21" fontId="18" fillId="39" borderId="0" xfId="0" applyNumberFormat="1" applyFont="1" applyFill="1" applyAlignment="1">
      <alignment horizontal="right"/>
    </xf>
    <xf numFmtId="21" fontId="20" fillId="34" borderId="0" xfId="0" applyNumberFormat="1" applyFont="1" applyFill="1" applyAlignment="1">
      <alignment horizontal="right"/>
    </xf>
    <xf numFmtId="21" fontId="20" fillId="38" borderId="0" xfId="0" applyNumberFormat="1" applyFont="1" applyFill="1" applyAlignment="1">
      <alignment horizontal="right"/>
    </xf>
    <xf numFmtId="21" fontId="20" fillId="37" borderId="0" xfId="0" applyNumberFormat="1" applyFont="1" applyFill="1" applyAlignment="1">
      <alignment horizontal="right"/>
    </xf>
    <xf numFmtId="21" fontId="20" fillId="36" borderId="0" xfId="0" applyNumberFormat="1" applyFont="1" applyFill="1" applyAlignment="1">
      <alignment horizontal="right"/>
    </xf>
    <xf numFmtId="21" fontId="21" fillId="35" borderId="0" xfId="0" applyNumberFormat="1" applyFont="1" applyFill="1" applyBorder="1" applyAlignment="1">
      <alignment vertical="top"/>
    </xf>
    <xf numFmtId="21" fontId="0" fillId="0" borderId="0" xfId="0" applyNumberFormat="1" applyAlignment="1">
      <alignment horizontal="right"/>
    </xf>
    <xf numFmtId="0" fontId="0" fillId="35" borderId="34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0" xfId="0" applyFont="1" applyFill="1" applyAlignment="1">
      <alignment horizontal="right"/>
    </xf>
    <xf numFmtId="0" fontId="0" fillId="36" borderId="107" xfId="0" applyFont="1" applyFill="1" applyBorder="1" applyAlignment="1">
      <alignment horizontal="right"/>
    </xf>
    <xf numFmtId="0" fontId="0" fillId="0" borderId="108" xfId="0" applyFont="1" applyBorder="1" applyAlignment="1">
      <alignment horizontal="right"/>
    </xf>
    <xf numFmtId="0" fontId="0" fillId="0" borderId="107" xfId="0" applyFont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Border="1" applyAlignment="1">
      <alignment/>
    </xf>
    <xf numFmtId="0" fontId="8" fillId="40" borderId="109" xfId="0" applyFont="1" applyFill="1" applyBorder="1" applyAlignment="1">
      <alignment horizontal="right"/>
    </xf>
    <xf numFmtId="0" fontId="17" fillId="39" borderId="110" xfId="0" applyFont="1" applyFill="1" applyBorder="1" applyAlignment="1">
      <alignment horizontal="right"/>
    </xf>
    <xf numFmtId="0" fontId="0" fillId="34" borderId="27" xfId="0" applyFont="1" applyFill="1" applyBorder="1" applyAlignment="1">
      <alignment/>
    </xf>
    <xf numFmtId="0" fontId="0" fillId="36" borderId="34" xfId="0" applyFill="1" applyBorder="1" applyAlignment="1">
      <alignment/>
    </xf>
    <xf numFmtId="21" fontId="8" fillId="40" borderId="0" xfId="0" applyNumberFormat="1" applyFont="1" applyFill="1" applyAlignment="1">
      <alignment/>
    </xf>
    <xf numFmtId="21" fontId="17" fillId="39" borderId="0" xfId="0" applyNumberFormat="1" applyFont="1" applyFill="1" applyAlignment="1">
      <alignment/>
    </xf>
    <xf numFmtId="21" fontId="0" fillId="34" borderId="0" xfId="0" applyNumberFormat="1" applyFill="1" applyAlignment="1">
      <alignment/>
    </xf>
    <xf numFmtId="1" fontId="19" fillId="40" borderId="0" xfId="0" applyNumberFormat="1" applyFont="1" applyFill="1" applyAlignment="1">
      <alignment horizontal="right"/>
    </xf>
    <xf numFmtId="1" fontId="18" fillId="39" borderId="0" xfId="0" applyNumberFormat="1" applyFont="1" applyFill="1" applyAlignment="1">
      <alignment horizontal="right"/>
    </xf>
    <xf numFmtId="1" fontId="20" fillId="34" borderId="0" xfId="0" applyNumberFormat="1" applyFont="1" applyFill="1" applyAlignment="1">
      <alignment horizontal="right"/>
    </xf>
    <xf numFmtId="1" fontId="0" fillId="38" borderId="0" xfId="0" applyNumberFormat="1" applyFont="1" applyFill="1" applyAlignment="1">
      <alignment/>
    </xf>
    <xf numFmtId="1" fontId="0" fillId="37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36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10" fontId="0" fillId="0" borderId="0" xfId="0" applyNumberFormat="1" applyAlignment="1">
      <alignment/>
    </xf>
    <xf numFmtId="21" fontId="0" fillId="0" borderId="0" xfId="0" applyNumberFormat="1" applyFont="1" applyFill="1" applyAlignment="1">
      <alignment/>
    </xf>
    <xf numFmtId="21" fontId="0" fillId="0" borderId="0" xfId="0" applyNumberFormat="1" applyFont="1" applyAlignment="1">
      <alignment/>
    </xf>
    <xf numFmtId="21" fontId="12" fillId="34" borderId="111" xfId="0" applyNumberFormat="1" applyFont="1" applyFill="1" applyBorder="1" applyAlignment="1">
      <alignment horizontal="right" vertical="center" wrapText="1"/>
    </xf>
    <xf numFmtId="21" fontId="12" fillId="34" borderId="19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45" fontId="6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2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5" fontId="6" fillId="0" borderId="0" xfId="0" applyNumberFormat="1" applyFont="1" applyFill="1" applyBorder="1" applyAlignment="1">
      <alignment horizontal="right"/>
    </xf>
    <xf numFmtId="21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38" borderId="34" xfId="0" applyFill="1" applyBorder="1" applyAlignment="1">
      <alignment/>
    </xf>
    <xf numFmtId="15" fontId="0" fillId="0" borderId="0" xfId="0" applyNumberFormat="1" applyFill="1" applyAlignment="1">
      <alignment/>
    </xf>
    <xf numFmtId="0" fontId="19" fillId="40" borderId="0" xfId="0" applyFont="1" applyFill="1" applyAlignment="1">
      <alignment horizontal="right"/>
    </xf>
    <xf numFmtId="15" fontId="0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6" borderId="0" xfId="0" applyFont="1" applyFill="1" applyAlignment="1">
      <alignment horizontal="left"/>
    </xf>
    <xf numFmtId="1" fontId="0" fillId="36" borderId="0" xfId="0" applyNumberFormat="1" applyFont="1" applyFill="1" applyAlignment="1">
      <alignment horizontal="right"/>
    </xf>
    <xf numFmtId="0" fontId="0" fillId="37" borderId="0" xfId="0" applyFont="1" applyFill="1" applyAlignment="1">
      <alignment horizontal="right"/>
    </xf>
    <xf numFmtId="0" fontId="0" fillId="38" borderId="0" xfId="0" applyFont="1" applyFill="1" applyAlignment="1">
      <alignment horizontal="right"/>
    </xf>
    <xf numFmtId="0" fontId="0" fillId="37" borderId="49" xfId="0" applyFont="1" applyFill="1" applyBorder="1" applyAlignment="1">
      <alignment/>
    </xf>
    <xf numFmtId="0" fontId="15" fillId="33" borderId="30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45" fontId="0" fillId="0" borderId="0" xfId="0" applyNumberFormat="1" applyFill="1" applyBorder="1" applyAlignment="1">
      <alignment/>
    </xf>
    <xf numFmtId="45" fontId="6" fillId="0" borderId="0" xfId="0" applyNumberFormat="1" applyFont="1" applyBorder="1" applyAlignment="1">
      <alignment horizontal="right"/>
    </xf>
    <xf numFmtId="45" fontId="8" fillId="40" borderId="0" xfId="0" applyNumberFormat="1" applyFont="1" applyFill="1" applyAlignment="1">
      <alignment/>
    </xf>
    <xf numFmtId="45" fontId="17" fillId="39" borderId="0" xfId="0" applyNumberFormat="1" applyFont="1" applyFill="1" applyAlignment="1">
      <alignment/>
    </xf>
    <xf numFmtId="45" fontId="0" fillId="34" borderId="0" xfId="0" applyNumberFormat="1" applyFill="1" applyAlignment="1">
      <alignment/>
    </xf>
    <xf numFmtId="0" fontId="15" fillId="33" borderId="29" xfId="0" applyFont="1" applyFill="1" applyBorder="1" applyAlignment="1">
      <alignment/>
    </xf>
    <xf numFmtId="0" fontId="15" fillId="33" borderId="30" xfId="0" applyFont="1" applyFill="1" applyBorder="1" applyAlignment="1">
      <alignment/>
    </xf>
    <xf numFmtId="0" fontId="0" fillId="0" borderId="0" xfId="0" applyFont="1" applyAlignment="1">
      <alignment/>
    </xf>
    <xf numFmtId="177" fontId="24" fillId="0" borderId="0" xfId="57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0" fontId="24" fillId="0" borderId="0" xfId="57" applyFont="1" applyFill="1" applyBorder="1" applyAlignment="1">
      <alignment horizontal="left" wrapText="1"/>
      <protection/>
    </xf>
    <xf numFmtId="0" fontId="0" fillId="34" borderId="55" xfId="0" applyFill="1" applyBorder="1" applyAlignment="1">
      <alignment/>
    </xf>
    <xf numFmtId="0" fontId="0" fillId="34" borderId="112" xfId="0" applyFill="1" applyBorder="1" applyAlignment="1">
      <alignment/>
    </xf>
    <xf numFmtId="0" fontId="25" fillId="0" borderId="0" xfId="0" applyFont="1" applyFill="1" applyBorder="1" applyAlignment="1">
      <alignment horizontal="left" vertical="top"/>
    </xf>
    <xf numFmtId="21" fontId="20" fillId="0" borderId="0" xfId="0" applyNumberFormat="1" applyFont="1" applyFill="1" applyAlignment="1">
      <alignment horizontal="right"/>
    </xf>
    <xf numFmtId="0" fontId="0" fillId="35" borderId="27" xfId="0" applyFont="1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27" xfId="0" applyFont="1" applyFill="1" applyBorder="1" applyAlignment="1">
      <alignment/>
    </xf>
    <xf numFmtId="1" fontId="20" fillId="0" borderId="0" xfId="0" applyNumberFormat="1" applyFont="1" applyFill="1" applyAlignment="1">
      <alignment horizontal="right"/>
    </xf>
    <xf numFmtId="0" fontId="0" fillId="33" borderId="113" xfId="0" applyFill="1" applyBorder="1" applyAlignment="1">
      <alignment/>
    </xf>
    <xf numFmtId="0" fontId="0" fillId="33" borderId="114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115" xfId="0" applyFont="1" applyBorder="1" applyAlignment="1">
      <alignment/>
    </xf>
    <xf numFmtId="0" fontId="17" fillId="39" borderId="116" xfId="0" applyFont="1" applyFill="1" applyBorder="1" applyAlignment="1">
      <alignment/>
    </xf>
    <xf numFmtId="0" fontId="17" fillId="39" borderId="117" xfId="0" applyFont="1" applyFill="1" applyBorder="1" applyAlignment="1">
      <alignment/>
    </xf>
    <xf numFmtId="0" fontId="0" fillId="38" borderId="107" xfId="0" applyFont="1" applyFill="1" applyBorder="1" applyAlignment="1">
      <alignment horizontal="right"/>
    </xf>
    <xf numFmtId="21" fontId="0" fillId="0" borderId="0" xfId="0" applyNumberFormat="1" applyFont="1" applyFill="1" applyAlignment="1">
      <alignment horizontal="right"/>
    </xf>
    <xf numFmtId="0" fontId="8" fillId="40" borderId="118" xfId="0" applyFont="1" applyFill="1" applyBorder="1" applyAlignment="1">
      <alignment/>
    </xf>
    <xf numFmtId="0" fontId="0" fillId="38" borderId="119" xfId="0" applyFill="1" applyBorder="1" applyAlignment="1">
      <alignment/>
    </xf>
    <xf numFmtId="0" fontId="0" fillId="38" borderId="117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53" xfId="0" applyFill="1" applyBorder="1" applyAlignment="1">
      <alignment/>
    </xf>
    <xf numFmtId="0" fontId="0" fillId="37" borderId="114" xfId="0" applyFill="1" applyBorder="1" applyAlignment="1">
      <alignment/>
    </xf>
    <xf numFmtId="0" fontId="0" fillId="36" borderId="116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55" xfId="0" applyFill="1" applyBorder="1" applyAlignment="1">
      <alignment/>
    </xf>
    <xf numFmtId="0" fontId="0" fillId="35" borderId="119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117" xfId="0" applyFill="1" applyBorder="1" applyAlignment="1">
      <alignment/>
    </xf>
    <xf numFmtId="45" fontId="20" fillId="0" borderId="0" xfId="0" applyNumberFormat="1" applyFont="1" applyFill="1" applyAlignment="1">
      <alignment horizontal="right"/>
    </xf>
    <xf numFmtId="45" fontId="0" fillId="0" borderId="0" xfId="0" applyNumberFormat="1" applyFont="1" applyFill="1" applyAlignment="1">
      <alignment/>
    </xf>
    <xf numFmtId="0" fontId="8" fillId="40" borderId="120" xfId="0" applyFont="1" applyFill="1" applyBorder="1" applyAlignment="1">
      <alignment/>
    </xf>
    <xf numFmtId="0" fontId="8" fillId="40" borderId="121" xfId="0" applyFont="1" applyFill="1" applyBorder="1" applyAlignment="1">
      <alignment/>
    </xf>
    <xf numFmtId="0" fontId="0" fillId="41" borderId="0" xfId="0" applyFont="1" applyFill="1" applyBorder="1" applyAlignment="1">
      <alignment horizontal="left" vertical="center" wrapText="1"/>
    </xf>
    <xf numFmtId="0" fontId="0" fillId="37" borderId="113" xfId="0" applyFill="1" applyBorder="1" applyAlignment="1">
      <alignment/>
    </xf>
    <xf numFmtId="16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" fontId="0" fillId="38" borderId="0" xfId="0" applyNumberFormat="1" applyFont="1" applyFill="1" applyAlignment="1">
      <alignment horizontal="right"/>
    </xf>
    <xf numFmtId="1" fontId="0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right"/>
    </xf>
    <xf numFmtId="0" fontId="0" fillId="38" borderId="0" xfId="0" applyFill="1" applyAlignment="1">
      <alignment horizontal="right"/>
    </xf>
    <xf numFmtId="0" fontId="0" fillId="36" borderId="0" xfId="0" applyFill="1" applyAlignment="1">
      <alignment horizontal="right"/>
    </xf>
    <xf numFmtId="1" fontId="0" fillId="35" borderId="0" xfId="0" applyNumberFormat="1" applyFont="1" applyFill="1" applyAlignment="1">
      <alignment horizontal="right"/>
    </xf>
    <xf numFmtId="0" fontId="0" fillId="35" borderId="0" xfId="0" applyFill="1" applyAlignment="1">
      <alignment horizontal="right"/>
    </xf>
    <xf numFmtId="0" fontId="0" fillId="36" borderId="117" xfId="0" applyFill="1" applyBorder="1" applyAlignment="1">
      <alignment/>
    </xf>
    <xf numFmtId="0" fontId="0" fillId="37" borderId="122" xfId="0" applyFill="1" applyBorder="1" applyAlignment="1">
      <alignment/>
    </xf>
    <xf numFmtId="0" fontId="0" fillId="35" borderId="0" xfId="0" applyFont="1" applyFill="1" applyAlignment="1">
      <alignment horizontal="right"/>
    </xf>
    <xf numFmtId="15" fontId="12" fillId="0" borderId="16" xfId="0" applyNumberFormat="1" applyFont="1" applyFill="1" applyBorder="1" applyAlignment="1">
      <alignment horizontal="center"/>
    </xf>
    <xf numFmtId="21" fontId="24" fillId="0" borderId="0" xfId="0" applyNumberFormat="1" applyFont="1" applyAlignment="1">
      <alignment horizontal="right" vertical="top"/>
    </xf>
    <xf numFmtId="179" fontId="0" fillId="0" borderId="0" xfId="0" applyNumberFormat="1" applyAlignment="1">
      <alignment/>
    </xf>
    <xf numFmtId="0" fontId="23" fillId="0" borderId="0" xfId="0" applyFont="1" applyAlignment="1">
      <alignment/>
    </xf>
    <xf numFmtId="21" fontId="23" fillId="0" borderId="0" xfId="0" applyNumberFormat="1" applyFont="1" applyAlignment="1">
      <alignment/>
    </xf>
    <xf numFmtId="0" fontId="0" fillId="34" borderId="0" xfId="0" applyFont="1" applyFill="1" applyAlignment="1">
      <alignment horizontal="left"/>
    </xf>
    <xf numFmtId="0" fontId="0" fillId="38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79" fontId="0" fillId="0" borderId="0" xfId="0" applyNumberFormat="1" applyFont="1" applyAlignment="1">
      <alignment/>
    </xf>
    <xf numFmtId="0" fontId="19" fillId="40" borderId="0" xfId="0" applyFont="1" applyFill="1" applyAlignment="1">
      <alignment horizontal="left"/>
    </xf>
    <xf numFmtId="0" fontId="18" fillId="39" borderId="0" xfId="0" applyFont="1" applyFill="1" applyAlignment="1">
      <alignment horizontal="left"/>
    </xf>
    <xf numFmtId="179" fontId="0" fillId="0" borderId="0" xfId="0" applyNumberForma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179" fontId="19" fillId="40" borderId="0" xfId="0" applyNumberFormat="1" applyFont="1" applyFill="1" applyAlignment="1">
      <alignment/>
    </xf>
    <xf numFmtId="179" fontId="18" fillId="39" borderId="0" xfId="0" applyNumberFormat="1" applyFont="1" applyFill="1" applyAlignment="1">
      <alignment/>
    </xf>
    <xf numFmtId="179" fontId="0" fillId="34" borderId="0" xfId="0" applyNumberFormat="1" applyFont="1" applyFill="1" applyAlignment="1">
      <alignment/>
    </xf>
    <xf numFmtId="179" fontId="20" fillId="38" borderId="0" xfId="0" applyNumberFormat="1" applyFont="1" applyFill="1" applyAlignment="1">
      <alignment horizontal="right"/>
    </xf>
    <xf numFmtId="179" fontId="20" fillId="37" borderId="0" xfId="0" applyNumberFormat="1" applyFont="1" applyFill="1" applyAlignment="1">
      <alignment horizontal="right"/>
    </xf>
    <xf numFmtId="179" fontId="21" fillId="35" borderId="0" xfId="0" applyNumberFormat="1" applyFont="1" applyFill="1" applyBorder="1" applyAlignment="1">
      <alignment vertical="top"/>
    </xf>
    <xf numFmtId="179" fontId="20" fillId="36" borderId="0" xfId="0" applyNumberFormat="1" applyFont="1" applyFill="1" applyAlignment="1">
      <alignment horizontal="right"/>
    </xf>
    <xf numFmtId="0" fontId="0" fillId="33" borderId="123" xfId="0" applyFill="1" applyBorder="1" applyAlignment="1">
      <alignment/>
    </xf>
    <xf numFmtId="0" fontId="0" fillId="33" borderId="124" xfId="0" applyFill="1" applyBorder="1" applyAlignment="1">
      <alignment/>
    </xf>
    <xf numFmtId="0" fontId="0" fillId="33" borderId="125" xfId="0" applyFill="1" applyBorder="1" applyAlignment="1">
      <alignment/>
    </xf>
    <xf numFmtId="0" fontId="11" fillId="34" borderId="126" xfId="0" applyFont="1" applyFill="1" applyBorder="1" applyAlignment="1">
      <alignment horizontal="center"/>
    </xf>
    <xf numFmtId="0" fontId="11" fillId="34" borderId="127" xfId="0" applyFont="1" applyFill="1" applyBorder="1" applyAlignment="1">
      <alignment horizontal="center"/>
    </xf>
    <xf numFmtId="0" fontId="11" fillId="34" borderId="128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textRotation="180"/>
    </xf>
    <xf numFmtId="0" fontId="12" fillId="0" borderId="20" xfId="0" applyFont="1" applyFill="1" applyBorder="1" applyAlignment="1">
      <alignment horizontal="center" textRotation="180"/>
    </xf>
    <xf numFmtId="0" fontId="12" fillId="0" borderId="129" xfId="0" applyFont="1" applyFill="1" applyBorder="1" applyAlignment="1">
      <alignment horizontal="center" textRotation="180"/>
    </xf>
    <xf numFmtId="0" fontId="12" fillId="0" borderId="130" xfId="0" applyFont="1" applyFill="1" applyBorder="1" applyAlignment="1">
      <alignment horizontal="center" textRotation="180"/>
    </xf>
    <xf numFmtId="0" fontId="13" fillId="40" borderId="79" xfId="0" applyFont="1" applyFill="1" applyBorder="1" applyAlignment="1">
      <alignment horizontal="left" vertical="center" wrapText="1"/>
    </xf>
    <xf numFmtId="0" fontId="13" fillId="40" borderId="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textRotation="180"/>
    </xf>
    <xf numFmtId="0" fontId="12" fillId="0" borderId="80" xfId="0" applyFont="1" applyFill="1" applyBorder="1" applyAlignment="1">
      <alignment horizontal="center" textRotation="180"/>
    </xf>
    <xf numFmtId="0" fontId="13" fillId="39" borderId="62" xfId="0" applyFont="1" applyFill="1" applyBorder="1" applyAlignment="1">
      <alignment horizontal="left" vertical="center" wrapText="1"/>
    </xf>
    <xf numFmtId="0" fontId="13" fillId="39" borderId="0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center" textRotation="180"/>
    </xf>
    <xf numFmtId="0" fontId="12" fillId="0" borderId="131" xfId="0" applyFont="1" applyFill="1" applyBorder="1" applyAlignment="1">
      <alignment horizontal="center" textRotation="180"/>
    </xf>
    <xf numFmtId="0" fontId="13" fillId="34" borderId="15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textRotation="180"/>
    </xf>
    <xf numFmtId="0" fontId="12" fillId="0" borderId="132" xfId="0" applyFont="1" applyFill="1" applyBorder="1" applyAlignment="1">
      <alignment horizontal="center" textRotation="180"/>
    </xf>
    <xf numFmtId="0" fontId="13" fillId="38" borderId="15" xfId="0" applyFont="1" applyFill="1" applyBorder="1" applyAlignment="1">
      <alignment horizontal="left" vertical="center" wrapText="1"/>
    </xf>
    <xf numFmtId="0" fontId="13" fillId="38" borderId="0" xfId="0" applyFont="1" applyFill="1" applyBorder="1" applyAlignment="1">
      <alignment horizontal="left" vertical="center" wrapText="1"/>
    </xf>
    <xf numFmtId="0" fontId="13" fillId="37" borderId="15" xfId="0" applyFont="1" applyFill="1" applyBorder="1" applyAlignment="1">
      <alignment horizontal="left" vertical="center" wrapText="1"/>
    </xf>
    <xf numFmtId="0" fontId="13" fillId="37" borderId="0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3" fillId="36" borderId="0" xfId="0" applyFont="1" applyFill="1" applyBorder="1" applyAlignment="1">
      <alignment horizontal="left" vertical="center" wrapText="1"/>
    </xf>
    <xf numFmtId="0" fontId="13" fillId="35" borderId="15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1"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name val="Cambria"/>
        <color indexed="17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B05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B05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run.org.uk/huddersfield/results/latestresults/athletehistory?athleteNumber=181425" TargetMode="External" /><Relationship Id="rId2" Type="http://schemas.openxmlformats.org/officeDocument/2006/relationships/hyperlink" Target="http://www.parkrun.org.uk/huddersfield/results/latestresults/athletehistory?athleteNumber=367577" TargetMode="External" /><Relationship Id="rId3" Type="http://schemas.openxmlformats.org/officeDocument/2006/relationships/hyperlink" Target="http://www.parkrun.org.uk/huddersfield/results/latestresults/athletehistory?athleteNumber=776638" TargetMode="External" /><Relationship Id="rId4" Type="http://schemas.openxmlformats.org/officeDocument/2006/relationships/hyperlink" Target="http://www.parkrun.org.uk/huddersfield/results/latestresults/athletehistory?athleteNumber=652684" TargetMode="External" /><Relationship Id="rId5" Type="http://schemas.openxmlformats.org/officeDocument/2006/relationships/hyperlink" Target="http://www.parkrun.org.uk/huddersfield/results/latestresults/athletehistory?athleteNumber=994493" TargetMode="External" /><Relationship Id="rId6" Type="http://schemas.openxmlformats.org/officeDocument/2006/relationships/hyperlink" Target="http://www.parkrun.org.uk/huddersfield/results/latestresults/athletehistory?athleteNumber=939271" TargetMode="External" /><Relationship Id="rId7" Type="http://schemas.openxmlformats.org/officeDocument/2006/relationships/hyperlink" Target="http://www.parkrun.org.uk/huddersfield/results/latestresults/athletehistory?athleteNumber=778438" TargetMode="External" /><Relationship Id="rId8" Type="http://schemas.openxmlformats.org/officeDocument/2006/relationships/hyperlink" Target="http://www.parkrun.org.uk/huddersfield/results/latestresults/athletehistory?athleteNumber=145388" TargetMode="External" /><Relationship Id="rId9" Type="http://schemas.openxmlformats.org/officeDocument/2006/relationships/hyperlink" Target="http://www.parkrun.org.uk/huddersfield/results/latestresults/athletehistory?athleteNumber=130422" TargetMode="External" /><Relationship Id="rId10" Type="http://schemas.openxmlformats.org/officeDocument/2006/relationships/hyperlink" Target="http://www.parkrun.org.uk/huddersfield/results/latestresults/athletehistory?athleteNumber=915935" TargetMode="External" /><Relationship Id="rId11" Type="http://schemas.openxmlformats.org/officeDocument/2006/relationships/hyperlink" Target="http://www.parkrun.org.uk/huddersfield/results/latestresults/athletehistory?athleteNumber=110781" TargetMode="External" /><Relationship Id="rId12" Type="http://schemas.openxmlformats.org/officeDocument/2006/relationships/hyperlink" Target="http://www.parkrun.org.uk/huddersfield/results/latestresults/athletehistory?athleteNumber=402081" TargetMode="External" /><Relationship Id="rId13" Type="http://schemas.openxmlformats.org/officeDocument/2006/relationships/hyperlink" Target="http://www.parkrun.org.uk/huddersfield/results/latestresults/athletehistory?athleteNumber=283292" TargetMode="External" /><Relationship Id="rId14" Type="http://schemas.openxmlformats.org/officeDocument/2006/relationships/hyperlink" Target="http://www.parkrun.org.uk/huddersfield/results/latestresults/athletehistory?athleteNumber=527790" TargetMode="External" /><Relationship Id="rId15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57421875" style="0" customWidth="1"/>
    <col min="3" max="3" width="13.00390625" style="0" bestFit="1" customWidth="1"/>
    <col min="4" max="4" width="19.140625" style="0" bestFit="1" customWidth="1"/>
    <col min="5" max="5" width="20.421875" style="0" customWidth="1"/>
    <col min="6" max="6" width="6.7109375" style="0" bestFit="1" customWidth="1"/>
    <col min="7" max="7" width="7.28125" style="0" bestFit="1" customWidth="1"/>
    <col min="9" max="9" width="6.8515625" style="0" customWidth="1"/>
    <col min="18" max="18" width="11.28125" style="0" bestFit="1" customWidth="1"/>
    <col min="19" max="19" width="11.8515625" style="0" bestFit="1" customWidth="1"/>
    <col min="20" max="20" width="11.00390625" style="0" customWidth="1"/>
    <col min="21" max="21" width="9.421875" style="0" bestFit="1" customWidth="1"/>
    <col min="23" max="23" width="9.140625" style="5" customWidth="1"/>
    <col min="24" max="24" width="9.140625" style="30" customWidth="1"/>
  </cols>
  <sheetData>
    <row r="1" ht="13.5" thickBot="1"/>
    <row r="2" spans="2:23" ht="33" thickBot="1" thickTop="1">
      <c r="B2" s="31" t="s">
        <v>391</v>
      </c>
      <c r="T2" s="449" t="s">
        <v>277</v>
      </c>
      <c r="U2" s="450"/>
      <c r="V2" s="450"/>
      <c r="W2" s="451"/>
    </row>
    <row r="3" ht="13.5" thickTop="1"/>
    <row r="4" ht="13.5" thickBot="1"/>
    <row r="5" spans="1:23" ht="14.25" thickBot="1" thickTop="1">
      <c r="A5" s="5"/>
      <c r="B5" s="32"/>
      <c r="C5" s="33"/>
      <c r="D5" s="33"/>
      <c r="E5" s="34"/>
      <c r="F5" s="35">
        <v>1</v>
      </c>
      <c r="G5" s="35">
        <v>2</v>
      </c>
      <c r="H5" s="35">
        <v>3</v>
      </c>
      <c r="I5" s="35">
        <v>4</v>
      </c>
      <c r="J5" s="35">
        <v>5</v>
      </c>
      <c r="K5" s="35">
        <v>6</v>
      </c>
      <c r="L5" s="35">
        <v>7</v>
      </c>
      <c r="M5" s="35">
        <v>8</v>
      </c>
      <c r="N5" s="35">
        <v>9</v>
      </c>
      <c r="O5" s="35">
        <v>10</v>
      </c>
      <c r="P5" s="35">
        <v>11</v>
      </c>
      <c r="Q5" s="35">
        <v>12</v>
      </c>
      <c r="R5" s="35">
        <v>13</v>
      </c>
      <c r="S5" s="35">
        <v>14</v>
      </c>
      <c r="T5" s="35">
        <v>15</v>
      </c>
      <c r="U5" s="35">
        <v>16</v>
      </c>
      <c r="V5" s="36"/>
      <c r="W5" s="37"/>
    </row>
    <row r="6" spans="1:23" ht="13.5" thickBot="1">
      <c r="A6" s="5"/>
      <c r="B6" s="38"/>
      <c r="C6" s="39"/>
      <c r="D6" s="39"/>
      <c r="E6" s="40"/>
      <c r="F6" s="41">
        <f>+'Division 1'!J6</f>
        <v>42477</v>
      </c>
      <c r="G6" s="41">
        <f>+'Division 1'!K6</f>
        <v>42511</v>
      </c>
      <c r="H6" s="42" t="s">
        <v>452</v>
      </c>
      <c r="I6" s="41">
        <f>+'Division 1'!M6</f>
        <v>42533</v>
      </c>
      <c r="J6" s="41">
        <f>+'Division 1'!N6</f>
        <v>42540</v>
      </c>
      <c r="K6" s="41">
        <f>+'Division 1'!O6</f>
        <v>42554</v>
      </c>
      <c r="L6" s="41">
        <f>+'Division 1'!P6</f>
        <v>42557</v>
      </c>
      <c r="M6" s="41">
        <f>+'Division 1'!Q6</f>
        <v>42559</v>
      </c>
      <c r="N6" s="41">
        <f>+'Division 1'!R6</f>
        <v>42585</v>
      </c>
      <c r="O6" s="41">
        <f>+'Division 1'!S6</f>
        <v>42614</v>
      </c>
      <c r="P6" s="41">
        <f>+'Division 1'!T6</f>
        <v>42617</v>
      </c>
      <c r="Q6" s="41">
        <f>+'Division 1'!U6</f>
        <v>42624</v>
      </c>
      <c r="R6" s="41">
        <v>42641</v>
      </c>
      <c r="S6" s="41">
        <f>+'Division 1'!V6</f>
        <v>42652</v>
      </c>
      <c r="T6" s="41">
        <f>+'Division 1'!W6</f>
        <v>42680</v>
      </c>
      <c r="U6" s="424">
        <f>+'Division 1'!X6</f>
        <v>42750</v>
      </c>
      <c r="V6" s="43"/>
      <c r="W6" s="44"/>
    </row>
    <row r="7" spans="1:24" s="49" customFormat="1" ht="91.5" thickBot="1">
      <c r="A7" s="5"/>
      <c r="B7" s="452"/>
      <c r="C7" s="453"/>
      <c r="D7" s="45"/>
      <c r="E7" s="46"/>
      <c r="F7" s="47" t="str">
        <f>+'Division 1'!J7</f>
        <v>Overgate Hospice</v>
      </c>
      <c r="G7" s="47" t="str">
        <f>+'Division 1'!K7</f>
        <v>Sowerby Scorcher</v>
      </c>
      <c r="H7" s="47" t="s">
        <v>278</v>
      </c>
      <c r="I7" s="47" t="str">
        <f>+'Division 1'!M7</f>
        <v>Northowram Burner</v>
      </c>
      <c r="J7" s="47" t="str">
        <f>+'Division 1'!N7</f>
        <v>Marsden</v>
      </c>
      <c r="K7" s="47" t="str">
        <f>+'Division 1'!O7</f>
        <v>Eccup</v>
      </c>
      <c r="L7" s="47" t="str">
        <f>+'Division 1'!P7</f>
        <v>Helen Windsor</v>
      </c>
      <c r="M7" s="47" t="str">
        <f>+'Division 1'!Q7</f>
        <v>Woodland Challenge</v>
      </c>
      <c r="N7" s="47" t="str">
        <f>+'Division 1'!R7</f>
        <v>Flat Cap</v>
      </c>
      <c r="O7" s="47" t="str">
        <f>+'Division 1'!S7</f>
        <v>Hades Hill</v>
      </c>
      <c r="P7" s="47" t="str">
        <f>+'Division 1'!T7</f>
        <v>Kirkwood Hospice</v>
      </c>
      <c r="Q7" s="47" t="str">
        <f>+'Division 1'!U7</f>
        <v>Yorkshireman</v>
      </c>
      <c r="R7" s="47" t="s">
        <v>278</v>
      </c>
      <c r="S7" s="47" t="str">
        <f>+'Division 1'!V7</f>
        <v>Withins Skyline</v>
      </c>
      <c r="T7" s="47" t="str">
        <f>+'Division 1'!W7</f>
        <v>Guy Fawkes</v>
      </c>
      <c r="U7" s="47" t="str">
        <f>+'Division 1'!X7</f>
        <v>Winter Handicap</v>
      </c>
      <c r="V7" s="454" t="s">
        <v>280</v>
      </c>
      <c r="W7" s="456" t="s">
        <v>281</v>
      </c>
      <c r="X7" s="48"/>
    </row>
    <row r="8" spans="1:24" s="49" customFormat="1" ht="26.25" thickBot="1">
      <c r="A8" s="5"/>
      <c r="B8" s="50"/>
      <c r="C8" s="51"/>
      <c r="D8" s="52"/>
      <c r="E8" s="337" t="s">
        <v>638</v>
      </c>
      <c r="F8" s="53" t="str">
        <f>+'Division 1'!J8</f>
        <v>10K</v>
      </c>
      <c r="G8" s="53" t="str">
        <f>+'Division 1'!K8</f>
        <v>10K</v>
      </c>
      <c r="H8" s="53" t="s">
        <v>282</v>
      </c>
      <c r="I8" s="53" t="str">
        <f>+'Division 1'!M8</f>
        <v>10K</v>
      </c>
      <c r="J8" s="53" t="str">
        <f>+'Division 1'!N8</f>
        <v>10M</v>
      </c>
      <c r="K8" s="53" t="str">
        <f>+'Division 1'!O8</f>
        <v>10M</v>
      </c>
      <c r="L8" s="53" t="str">
        <f>+'Division 1'!P8</f>
        <v>10K</v>
      </c>
      <c r="M8" s="53" t="str">
        <f>+'Division 1'!Q8</f>
        <v>10K</v>
      </c>
      <c r="N8" s="53" t="str">
        <f>+'Division 1'!R8</f>
        <v>5M</v>
      </c>
      <c r="O8" s="53" t="str">
        <f>+'Division 1'!S8</f>
        <v>4.6M</v>
      </c>
      <c r="P8" s="53" t="str">
        <f>+'Division 1'!T8</f>
        <v>10K</v>
      </c>
      <c r="Q8" s="53" t="str">
        <f>+'Division 1'!U8</f>
        <v>15M</v>
      </c>
      <c r="R8" s="53" t="s">
        <v>282</v>
      </c>
      <c r="S8" s="53" t="str">
        <f>+'Division 1'!V8</f>
        <v>7M</v>
      </c>
      <c r="T8" s="53" t="str">
        <f>+'Division 1'!W8</f>
        <v>10M</v>
      </c>
      <c r="U8" s="53" t="str">
        <f>+'Division 1'!X8</f>
        <v>6ish</v>
      </c>
      <c r="V8" s="455"/>
      <c r="W8" s="457"/>
      <c r="X8" s="48"/>
    </row>
    <row r="9" spans="1:23" ht="16.5" thickBot="1">
      <c r="A9" s="5"/>
      <c r="B9" s="54"/>
      <c r="C9" s="55" t="s">
        <v>77</v>
      </c>
      <c r="D9" s="56" t="s">
        <v>78</v>
      </c>
      <c r="E9" s="338" t="s">
        <v>283</v>
      </c>
      <c r="F9" s="57" t="str">
        <f>+'Division 1'!J9</f>
        <v>Road</v>
      </c>
      <c r="G9" s="57" t="str">
        <f>+'Division 1'!K9</f>
        <v>Multi</v>
      </c>
      <c r="H9" s="57" t="s">
        <v>278</v>
      </c>
      <c r="I9" s="57" t="str">
        <f>+'Division 1'!M9</f>
        <v>Multi</v>
      </c>
      <c r="J9" s="57" t="str">
        <f>+'Division 1'!N9</f>
        <v>Trail</v>
      </c>
      <c r="K9" s="57" t="str">
        <f>+'Division 1'!O9</f>
        <v>Road</v>
      </c>
      <c r="L9" s="57" t="str">
        <f>+'Division 1'!P9</f>
        <v>Road</v>
      </c>
      <c r="M9" s="57" t="str">
        <f>+'Division 1'!Q9</f>
        <v>Trail</v>
      </c>
      <c r="N9" s="57" t="str">
        <f>+'Division 1'!R9</f>
        <v>Multi</v>
      </c>
      <c r="O9" s="57" t="str">
        <f>+'Division 1'!S9</f>
        <v>Fell</v>
      </c>
      <c r="P9" s="57" t="str">
        <f>+'Division 1'!T9</f>
        <v>Multi</v>
      </c>
      <c r="Q9" s="57" t="str">
        <f>+'Division 1'!U9</f>
        <v>Fell</v>
      </c>
      <c r="R9" s="57" t="s">
        <v>278</v>
      </c>
      <c r="S9" s="57" t="str">
        <f>+'Division 1'!V9</f>
        <v>Fell</v>
      </c>
      <c r="T9" s="57" t="str">
        <f>+'Division 1'!W9</f>
        <v>Road</v>
      </c>
      <c r="U9" s="57" t="str">
        <f>+'Division 1'!X9</f>
        <v>Road</v>
      </c>
      <c r="V9" s="455"/>
      <c r="W9" s="457"/>
    </row>
    <row r="10" spans="2:23" ht="12.75">
      <c r="B10" s="313">
        <v>1</v>
      </c>
      <c r="C10" s="58" t="s">
        <v>18</v>
      </c>
      <c r="D10" s="59" t="s">
        <v>51</v>
      </c>
      <c r="E10" s="60">
        <v>0.030925925925925926</v>
      </c>
      <c r="F10" s="384">
        <v>58</v>
      </c>
      <c r="G10" s="62">
        <v>97</v>
      </c>
      <c r="H10" s="385">
        <v>72</v>
      </c>
      <c r="I10" s="385">
        <v>78</v>
      </c>
      <c r="J10" s="385">
        <v>79</v>
      </c>
      <c r="K10" s="62">
        <v>96</v>
      </c>
      <c r="L10" s="385">
        <v>53</v>
      </c>
      <c r="M10" s="385">
        <v>48</v>
      </c>
      <c r="N10" s="62">
        <v>96</v>
      </c>
      <c r="O10" s="62">
        <v>95</v>
      </c>
      <c r="P10" s="62">
        <v>99</v>
      </c>
      <c r="Q10" s="62"/>
      <c r="R10" s="62"/>
      <c r="S10" s="62">
        <v>86</v>
      </c>
      <c r="T10" s="362">
        <v>100</v>
      </c>
      <c r="U10" s="448">
        <v>56</v>
      </c>
      <c r="V10" s="64">
        <f aca="true" t="shared" si="0" ref="V10:V40">COUNT(F10:U10)</f>
        <v>14</v>
      </c>
      <c r="W10" s="65">
        <f aca="true" t="shared" si="1" ref="W10:W40">IF(V10&lt;7,SUM(F10:U10),SUM(LARGE(F10:U10,1),LARGE(F10:U10,2),LARGE(F10:U10,3),LARGE(F10:U10,4),LARGE(F10:U10,5),LARGE(F10:U10,6),LARGE(F10:U10,7)))</f>
        <v>669</v>
      </c>
    </row>
    <row r="11" spans="2:23" ht="12.75">
      <c r="B11" s="313">
        <v>2</v>
      </c>
      <c r="C11" s="58" t="s">
        <v>238</v>
      </c>
      <c r="D11" s="59" t="s">
        <v>254</v>
      </c>
      <c r="E11" s="60">
        <v>0.03530092592592592</v>
      </c>
      <c r="F11" s="62">
        <v>96</v>
      </c>
      <c r="G11" s="62">
        <v>98</v>
      </c>
      <c r="H11" s="370">
        <v>100</v>
      </c>
      <c r="I11" s="385">
        <v>65</v>
      </c>
      <c r="J11" s="62"/>
      <c r="K11" s="62">
        <v>99</v>
      </c>
      <c r="L11" s="62">
        <v>87</v>
      </c>
      <c r="M11" s="385">
        <v>60</v>
      </c>
      <c r="N11" s="385">
        <v>77</v>
      </c>
      <c r="O11" s="62"/>
      <c r="P11" s="62"/>
      <c r="Q11" s="62">
        <v>88</v>
      </c>
      <c r="R11" s="62">
        <v>94</v>
      </c>
      <c r="S11" s="62"/>
      <c r="T11" s="385">
        <v>69</v>
      </c>
      <c r="U11" s="448">
        <v>59</v>
      </c>
      <c r="V11" s="64">
        <f t="shared" si="0"/>
        <v>12</v>
      </c>
      <c r="W11" s="65">
        <f t="shared" si="1"/>
        <v>662</v>
      </c>
    </row>
    <row r="12" spans="2:23" ht="12.75">
      <c r="B12" s="313">
        <v>3</v>
      </c>
      <c r="C12" s="58" t="s">
        <v>338</v>
      </c>
      <c r="D12" s="318" t="s">
        <v>519</v>
      </c>
      <c r="E12" s="60">
        <v>0.024305555555555556</v>
      </c>
      <c r="F12" s="61"/>
      <c r="G12" s="62"/>
      <c r="H12" s="62"/>
      <c r="I12" s="62"/>
      <c r="J12" s="62"/>
      <c r="K12" s="62"/>
      <c r="L12" s="362">
        <v>100</v>
      </c>
      <c r="M12" s="362">
        <v>100</v>
      </c>
      <c r="N12" s="62">
        <v>98</v>
      </c>
      <c r="O12" s="62">
        <v>98</v>
      </c>
      <c r="P12" s="62">
        <v>68</v>
      </c>
      <c r="Q12" s="62">
        <v>97</v>
      </c>
      <c r="R12" s="62">
        <v>88</v>
      </c>
      <c r="S12" s="62"/>
      <c r="T12" s="62"/>
      <c r="U12" s="63"/>
      <c r="V12" s="64">
        <f t="shared" si="0"/>
        <v>7</v>
      </c>
      <c r="W12" s="65">
        <f t="shared" si="1"/>
        <v>649</v>
      </c>
    </row>
    <row r="13" spans="2:23" ht="12.75">
      <c r="B13" s="313">
        <v>4</v>
      </c>
      <c r="C13" s="58" t="s">
        <v>335</v>
      </c>
      <c r="D13" s="59" t="s">
        <v>336</v>
      </c>
      <c r="E13" s="60">
        <v>0.03429398148148148</v>
      </c>
      <c r="F13" s="61">
        <v>86</v>
      </c>
      <c r="G13" s="385">
        <v>80</v>
      </c>
      <c r="H13" s="62"/>
      <c r="I13" s="385">
        <v>80</v>
      </c>
      <c r="J13" s="62">
        <v>89</v>
      </c>
      <c r="K13" s="385">
        <v>78</v>
      </c>
      <c r="L13" s="62"/>
      <c r="M13" s="62">
        <v>93</v>
      </c>
      <c r="N13" s="62"/>
      <c r="O13" s="62">
        <v>91</v>
      </c>
      <c r="P13" s="62"/>
      <c r="Q13" s="62">
        <v>96</v>
      </c>
      <c r="R13" s="385">
        <v>72</v>
      </c>
      <c r="S13" s="62">
        <v>96</v>
      </c>
      <c r="T13" s="385">
        <v>62</v>
      </c>
      <c r="U13" s="63">
        <v>92</v>
      </c>
      <c r="V13" s="64">
        <f t="shared" si="0"/>
        <v>12</v>
      </c>
      <c r="W13" s="65">
        <f t="shared" si="1"/>
        <v>643</v>
      </c>
    </row>
    <row r="14" spans="2:23" ht="12.75">
      <c r="B14" s="313">
        <v>5</v>
      </c>
      <c r="C14" s="58" t="s">
        <v>184</v>
      </c>
      <c r="D14" s="59" t="s">
        <v>185</v>
      </c>
      <c r="E14" s="60">
        <v>0.027233796296296298</v>
      </c>
      <c r="F14" s="384">
        <v>43</v>
      </c>
      <c r="G14" s="62">
        <v>91</v>
      </c>
      <c r="H14" s="62">
        <v>74</v>
      </c>
      <c r="I14" s="62"/>
      <c r="J14" s="62"/>
      <c r="K14" s="62"/>
      <c r="L14" s="385">
        <v>58</v>
      </c>
      <c r="M14" s="62">
        <v>99</v>
      </c>
      <c r="N14" s="62"/>
      <c r="O14" s="362">
        <v>100</v>
      </c>
      <c r="P14" s="62"/>
      <c r="Q14" s="62">
        <v>98</v>
      </c>
      <c r="R14" s="62">
        <v>76</v>
      </c>
      <c r="S14" s="62">
        <v>97</v>
      </c>
      <c r="T14" s="62"/>
      <c r="U14" s="448">
        <v>67</v>
      </c>
      <c r="V14" s="64">
        <f t="shared" si="0"/>
        <v>10</v>
      </c>
      <c r="W14" s="65">
        <f t="shared" si="1"/>
        <v>635</v>
      </c>
    </row>
    <row r="15" spans="2:23" ht="12.75">
      <c r="B15" s="313">
        <v>6</v>
      </c>
      <c r="C15" s="58" t="s">
        <v>24</v>
      </c>
      <c r="D15" s="59" t="s">
        <v>58</v>
      </c>
      <c r="E15" s="60">
        <v>0.029872685185185183</v>
      </c>
      <c r="F15" s="61"/>
      <c r="G15" s="62"/>
      <c r="H15" s="62">
        <v>99</v>
      </c>
      <c r="I15" s="62"/>
      <c r="J15" s="62"/>
      <c r="K15" s="62">
        <v>88</v>
      </c>
      <c r="L15" s="62">
        <v>78</v>
      </c>
      <c r="M15" s="62">
        <v>96</v>
      </c>
      <c r="N15" s="385">
        <v>72</v>
      </c>
      <c r="O15" s="62">
        <v>99</v>
      </c>
      <c r="P15" s="446">
        <v>77</v>
      </c>
      <c r="Q15" s="62"/>
      <c r="R15" s="62">
        <v>77</v>
      </c>
      <c r="S15" s="62"/>
      <c r="T15" s="385">
        <v>61</v>
      </c>
      <c r="U15" s="63">
        <v>96</v>
      </c>
      <c r="V15" s="64">
        <f t="shared" si="0"/>
        <v>10</v>
      </c>
      <c r="W15" s="65">
        <f t="shared" si="1"/>
        <v>633</v>
      </c>
    </row>
    <row r="16" spans="2:23" ht="12.75">
      <c r="B16" s="313">
        <v>7</v>
      </c>
      <c r="C16" s="58" t="s">
        <v>62</v>
      </c>
      <c r="D16" s="59" t="s">
        <v>68</v>
      </c>
      <c r="E16" s="60">
        <v>0.028564814814814817</v>
      </c>
      <c r="F16" s="61"/>
      <c r="G16" s="62"/>
      <c r="H16" s="62"/>
      <c r="I16" s="62">
        <v>99</v>
      </c>
      <c r="J16" s="62">
        <v>99</v>
      </c>
      <c r="K16" s="62">
        <v>94</v>
      </c>
      <c r="L16" s="62"/>
      <c r="M16" s="62"/>
      <c r="N16" s="62">
        <v>79</v>
      </c>
      <c r="O16" s="62"/>
      <c r="P16" s="62">
        <v>73</v>
      </c>
      <c r="Q16" s="62">
        <v>89</v>
      </c>
      <c r="R16" s="62">
        <v>97</v>
      </c>
      <c r="S16" s="62"/>
      <c r="T16" s="62"/>
      <c r="U16" s="448">
        <v>69</v>
      </c>
      <c r="V16" s="64">
        <f t="shared" si="0"/>
        <v>8</v>
      </c>
      <c r="W16" s="65">
        <f t="shared" si="1"/>
        <v>630</v>
      </c>
    </row>
    <row r="17" spans="2:23" ht="12.75">
      <c r="B17" s="313">
        <v>8</v>
      </c>
      <c r="C17" s="58" t="s">
        <v>22</v>
      </c>
      <c r="D17" s="59" t="s">
        <v>46</v>
      </c>
      <c r="E17" s="60">
        <v>0.03439814814814814</v>
      </c>
      <c r="F17" s="61">
        <v>90</v>
      </c>
      <c r="G17" s="62">
        <v>99</v>
      </c>
      <c r="H17" s="62">
        <v>85</v>
      </c>
      <c r="I17" s="385">
        <v>82</v>
      </c>
      <c r="J17" s="62"/>
      <c r="K17" s="385">
        <v>82</v>
      </c>
      <c r="L17" s="385">
        <v>73</v>
      </c>
      <c r="M17" s="385">
        <v>67</v>
      </c>
      <c r="N17" s="62">
        <v>86</v>
      </c>
      <c r="O17" s="62">
        <v>85</v>
      </c>
      <c r="P17" s="62"/>
      <c r="Q17" s="62">
        <v>90</v>
      </c>
      <c r="R17" s="385">
        <v>80</v>
      </c>
      <c r="S17" s="385">
        <v>83</v>
      </c>
      <c r="T17" s="62">
        <v>93</v>
      </c>
      <c r="U17" s="448">
        <v>77</v>
      </c>
      <c r="V17" s="64">
        <f t="shared" si="0"/>
        <v>14</v>
      </c>
      <c r="W17" s="65">
        <f t="shared" si="1"/>
        <v>628</v>
      </c>
    </row>
    <row r="18" spans="2:23" ht="12.75">
      <c r="B18" s="313">
        <v>9</v>
      </c>
      <c r="C18" s="58" t="s">
        <v>129</v>
      </c>
      <c r="D18" s="59" t="s">
        <v>35</v>
      </c>
      <c r="E18" s="60">
        <v>0.03751157407407407</v>
      </c>
      <c r="F18" s="61">
        <v>92</v>
      </c>
      <c r="G18" s="62"/>
      <c r="H18" s="62">
        <v>92</v>
      </c>
      <c r="I18" s="62"/>
      <c r="J18" s="62"/>
      <c r="K18" s="62"/>
      <c r="L18" s="62"/>
      <c r="M18" s="62"/>
      <c r="N18" s="62"/>
      <c r="O18" s="62">
        <v>89</v>
      </c>
      <c r="P18" s="62">
        <v>86</v>
      </c>
      <c r="Q18" s="62">
        <v>86</v>
      </c>
      <c r="R18" s="62">
        <v>99</v>
      </c>
      <c r="S18" s="62"/>
      <c r="T18" s="385">
        <v>79</v>
      </c>
      <c r="U18" s="63">
        <v>83</v>
      </c>
      <c r="V18" s="64">
        <f t="shared" si="0"/>
        <v>8</v>
      </c>
      <c r="W18" s="65">
        <f t="shared" si="1"/>
        <v>627</v>
      </c>
    </row>
    <row r="19" spans="2:23" ht="12.75">
      <c r="B19" s="313">
        <v>10</v>
      </c>
      <c r="C19" s="58" t="s">
        <v>93</v>
      </c>
      <c r="D19" s="59" t="s">
        <v>94</v>
      </c>
      <c r="E19" s="60">
        <v>0.0371875</v>
      </c>
      <c r="F19" s="61">
        <v>99</v>
      </c>
      <c r="G19" s="62"/>
      <c r="H19" s="62"/>
      <c r="I19" s="62">
        <v>84</v>
      </c>
      <c r="J19" s="62"/>
      <c r="K19" s="62"/>
      <c r="L19" s="62">
        <v>99</v>
      </c>
      <c r="M19" s="62"/>
      <c r="N19" s="62">
        <v>99</v>
      </c>
      <c r="O19" s="62"/>
      <c r="P19" s="62"/>
      <c r="Q19" s="62"/>
      <c r="R19" s="62">
        <v>86</v>
      </c>
      <c r="S19" s="62"/>
      <c r="T19" s="62">
        <v>82</v>
      </c>
      <c r="U19" s="63">
        <v>68</v>
      </c>
      <c r="V19" s="64">
        <f t="shared" si="0"/>
        <v>7</v>
      </c>
      <c r="W19" s="65">
        <f t="shared" si="1"/>
        <v>617</v>
      </c>
    </row>
    <row r="20" spans="2:23" ht="12.75">
      <c r="B20" s="313">
        <v>11</v>
      </c>
      <c r="C20" s="58" t="s">
        <v>404</v>
      </c>
      <c r="D20" s="59" t="s">
        <v>316</v>
      </c>
      <c r="E20" s="60">
        <v>0.03657407407407407</v>
      </c>
      <c r="F20" s="61"/>
      <c r="G20" s="62">
        <v>76</v>
      </c>
      <c r="H20" s="62"/>
      <c r="I20" s="385">
        <v>57</v>
      </c>
      <c r="J20" s="62">
        <v>81</v>
      </c>
      <c r="K20" s="62">
        <v>93</v>
      </c>
      <c r="L20" s="62"/>
      <c r="M20" s="385">
        <v>49</v>
      </c>
      <c r="N20" s="62"/>
      <c r="O20" s="62">
        <v>87</v>
      </c>
      <c r="P20" s="62">
        <v>94</v>
      </c>
      <c r="Q20" s="62"/>
      <c r="R20" s="62">
        <v>90</v>
      </c>
      <c r="S20" s="62"/>
      <c r="T20" s="62"/>
      <c r="U20" s="63">
        <v>95</v>
      </c>
      <c r="V20" s="64">
        <f t="shared" si="0"/>
        <v>9</v>
      </c>
      <c r="W20" s="65">
        <f t="shared" si="1"/>
        <v>616</v>
      </c>
    </row>
    <row r="21" spans="2:23" ht="12.75">
      <c r="B21" s="313">
        <v>12</v>
      </c>
      <c r="C21" s="58" t="s">
        <v>66</v>
      </c>
      <c r="D21" s="59" t="s">
        <v>59</v>
      </c>
      <c r="E21" s="60">
        <v>0.03180555555555555</v>
      </c>
      <c r="F21" s="384">
        <v>57</v>
      </c>
      <c r="G21" s="62"/>
      <c r="H21" s="385">
        <v>70</v>
      </c>
      <c r="I21" s="62"/>
      <c r="J21" s="62">
        <v>87</v>
      </c>
      <c r="K21" s="62">
        <v>87</v>
      </c>
      <c r="L21" s="385">
        <v>65</v>
      </c>
      <c r="M21" s="62"/>
      <c r="N21" s="62">
        <v>76</v>
      </c>
      <c r="O21" s="62">
        <v>86</v>
      </c>
      <c r="P21" s="62">
        <v>97</v>
      </c>
      <c r="Q21" s="62">
        <v>94</v>
      </c>
      <c r="R21" s="385">
        <v>75</v>
      </c>
      <c r="S21" s="62"/>
      <c r="T21" s="62">
        <v>88</v>
      </c>
      <c r="U21" s="448">
        <v>72</v>
      </c>
      <c r="V21" s="64">
        <f t="shared" si="0"/>
        <v>12</v>
      </c>
      <c r="W21" s="65">
        <f t="shared" si="1"/>
        <v>615</v>
      </c>
    </row>
    <row r="22" spans="2:23" ht="12.75">
      <c r="B22" s="313">
        <v>13</v>
      </c>
      <c r="C22" s="58" t="s">
        <v>14</v>
      </c>
      <c r="D22" s="59" t="s">
        <v>46</v>
      </c>
      <c r="E22" s="60">
        <v>0.025104166666666664</v>
      </c>
      <c r="F22" s="61"/>
      <c r="G22" s="385">
        <v>74</v>
      </c>
      <c r="H22" s="62">
        <v>83</v>
      </c>
      <c r="I22" s="385">
        <v>81</v>
      </c>
      <c r="J22" s="62"/>
      <c r="K22" s="62">
        <v>85</v>
      </c>
      <c r="L22" s="62">
        <v>89</v>
      </c>
      <c r="M22" s="385">
        <v>75</v>
      </c>
      <c r="N22" s="385">
        <v>80</v>
      </c>
      <c r="O22" s="62"/>
      <c r="P22" s="62"/>
      <c r="Q22" s="62">
        <v>81</v>
      </c>
      <c r="R22" s="62"/>
      <c r="S22" s="362">
        <v>100</v>
      </c>
      <c r="T22" s="62">
        <v>81</v>
      </c>
      <c r="U22" s="63">
        <v>91</v>
      </c>
      <c r="V22" s="64">
        <f t="shared" si="0"/>
        <v>11</v>
      </c>
      <c r="W22" s="65">
        <f t="shared" si="1"/>
        <v>610</v>
      </c>
    </row>
    <row r="23" spans="2:23" ht="12.75">
      <c r="B23" s="313" t="s">
        <v>502</v>
      </c>
      <c r="C23" s="58" t="s">
        <v>159</v>
      </c>
      <c r="D23" s="59" t="s">
        <v>164</v>
      </c>
      <c r="E23" s="60">
        <v>0.034756944444444444</v>
      </c>
      <c r="F23" s="384">
        <v>65</v>
      </c>
      <c r="G23" s="385">
        <v>78</v>
      </c>
      <c r="H23" s="62">
        <v>88</v>
      </c>
      <c r="I23" s="62">
        <v>88</v>
      </c>
      <c r="J23" s="62"/>
      <c r="K23" s="385">
        <v>83</v>
      </c>
      <c r="L23" s="385">
        <v>81</v>
      </c>
      <c r="M23" s="385">
        <v>61</v>
      </c>
      <c r="N23" s="62">
        <v>87</v>
      </c>
      <c r="O23" s="385">
        <v>78</v>
      </c>
      <c r="P23" s="62">
        <v>93</v>
      </c>
      <c r="Q23" s="62"/>
      <c r="R23" s="62">
        <v>83</v>
      </c>
      <c r="S23" s="62">
        <v>84</v>
      </c>
      <c r="T23" s="62">
        <v>85</v>
      </c>
      <c r="U23" s="63"/>
      <c r="V23" s="64">
        <f t="shared" si="0"/>
        <v>13</v>
      </c>
      <c r="W23" s="65">
        <f t="shared" si="1"/>
        <v>608</v>
      </c>
    </row>
    <row r="24" spans="2:23" ht="12.75">
      <c r="B24" s="313" t="s">
        <v>502</v>
      </c>
      <c r="C24" s="58" t="s">
        <v>211</v>
      </c>
      <c r="D24" s="59" t="s">
        <v>210</v>
      </c>
      <c r="E24" s="60">
        <v>0.02918981481481481</v>
      </c>
      <c r="F24" s="61">
        <v>91</v>
      </c>
      <c r="G24" s="62"/>
      <c r="H24" s="62"/>
      <c r="I24" s="62">
        <v>96</v>
      </c>
      <c r="J24" s="62"/>
      <c r="K24" s="62"/>
      <c r="L24" s="62">
        <v>74</v>
      </c>
      <c r="M24" s="62">
        <v>89</v>
      </c>
      <c r="N24" s="62"/>
      <c r="O24" s="62"/>
      <c r="P24" s="62">
        <v>82</v>
      </c>
      <c r="Q24" s="62"/>
      <c r="R24" s="385">
        <v>71</v>
      </c>
      <c r="S24" s="62"/>
      <c r="T24" s="62">
        <v>87</v>
      </c>
      <c r="U24" s="63">
        <v>89</v>
      </c>
      <c r="V24" s="64">
        <f t="shared" si="0"/>
        <v>8</v>
      </c>
      <c r="W24" s="65">
        <f t="shared" si="1"/>
        <v>608</v>
      </c>
    </row>
    <row r="25" spans="2:23" ht="12.75">
      <c r="B25" s="313">
        <v>16</v>
      </c>
      <c r="C25" s="58" t="s">
        <v>350</v>
      </c>
      <c r="D25" s="59" t="s">
        <v>363</v>
      </c>
      <c r="E25" s="60">
        <v>0.029050925925925928</v>
      </c>
      <c r="F25" s="384">
        <v>66</v>
      </c>
      <c r="G25" s="62">
        <v>86</v>
      </c>
      <c r="H25" s="62"/>
      <c r="I25" s="62">
        <v>73</v>
      </c>
      <c r="J25" s="62">
        <v>85</v>
      </c>
      <c r="K25" s="62"/>
      <c r="L25" s="385">
        <v>69</v>
      </c>
      <c r="M25" s="62">
        <v>86</v>
      </c>
      <c r="N25" s="62">
        <v>78</v>
      </c>
      <c r="O25" s="62">
        <v>97</v>
      </c>
      <c r="P25" s="62"/>
      <c r="Q25" s="62"/>
      <c r="R25" s="62"/>
      <c r="S25" s="62">
        <v>98</v>
      </c>
      <c r="T25" s="385">
        <v>60</v>
      </c>
      <c r="U25" s="448">
        <v>66</v>
      </c>
      <c r="V25" s="64">
        <f t="shared" si="0"/>
        <v>11</v>
      </c>
      <c r="W25" s="65">
        <f t="shared" si="1"/>
        <v>603</v>
      </c>
    </row>
    <row r="26" spans="2:23" ht="12.75">
      <c r="B26" s="313">
        <v>17</v>
      </c>
      <c r="C26" s="58" t="s">
        <v>348</v>
      </c>
      <c r="D26" s="59" t="s">
        <v>349</v>
      </c>
      <c r="E26" s="60">
        <v>0.03137731481481481</v>
      </c>
      <c r="F26" s="384">
        <v>78</v>
      </c>
      <c r="G26" s="62"/>
      <c r="H26" s="62">
        <v>96</v>
      </c>
      <c r="I26" s="385">
        <v>76</v>
      </c>
      <c r="J26" s="62">
        <v>78</v>
      </c>
      <c r="K26" s="62"/>
      <c r="L26" s="62"/>
      <c r="M26" s="62">
        <v>88</v>
      </c>
      <c r="N26" s="62">
        <v>84</v>
      </c>
      <c r="O26" s="62"/>
      <c r="P26" s="62">
        <v>84</v>
      </c>
      <c r="Q26" s="62"/>
      <c r="R26" s="62">
        <v>81</v>
      </c>
      <c r="S26" s="62">
        <v>91</v>
      </c>
      <c r="T26" s="385">
        <v>73</v>
      </c>
      <c r="U26" s="63"/>
      <c r="V26" s="64">
        <f t="shared" si="0"/>
        <v>10</v>
      </c>
      <c r="W26" s="65">
        <f t="shared" si="1"/>
        <v>602</v>
      </c>
    </row>
    <row r="27" spans="2:23" ht="12.75">
      <c r="B27" s="313">
        <v>18</v>
      </c>
      <c r="C27" s="58" t="s">
        <v>340</v>
      </c>
      <c r="D27" s="59" t="s">
        <v>71</v>
      </c>
      <c r="E27" s="60">
        <v>0.03716435185185185</v>
      </c>
      <c r="F27" s="384">
        <v>67</v>
      </c>
      <c r="G27" s="62"/>
      <c r="H27" s="62">
        <v>95</v>
      </c>
      <c r="I27" s="385">
        <v>61</v>
      </c>
      <c r="J27" s="62">
        <v>86</v>
      </c>
      <c r="K27" s="62">
        <v>91</v>
      </c>
      <c r="L27" s="62"/>
      <c r="M27" s="62">
        <v>79</v>
      </c>
      <c r="N27" s="385">
        <v>69</v>
      </c>
      <c r="O27" s="62"/>
      <c r="P27" s="62"/>
      <c r="Q27" s="62">
        <v>93</v>
      </c>
      <c r="R27" s="62"/>
      <c r="S27" s="62"/>
      <c r="T27" s="62">
        <v>86</v>
      </c>
      <c r="U27" s="63">
        <v>70</v>
      </c>
      <c r="V27" s="64">
        <f t="shared" si="0"/>
        <v>10</v>
      </c>
      <c r="W27" s="65">
        <f t="shared" si="1"/>
        <v>600</v>
      </c>
    </row>
    <row r="28" spans="2:23" ht="12.75">
      <c r="B28" s="313">
        <v>19</v>
      </c>
      <c r="C28" s="58" t="s">
        <v>5</v>
      </c>
      <c r="D28" s="59" t="s">
        <v>37</v>
      </c>
      <c r="E28" s="60">
        <v>0.02659722222222222</v>
      </c>
      <c r="F28" s="61"/>
      <c r="G28" s="62"/>
      <c r="H28" s="385">
        <v>76</v>
      </c>
      <c r="I28" s="385">
        <v>66</v>
      </c>
      <c r="J28" s="62"/>
      <c r="K28" s="62"/>
      <c r="L28" s="385">
        <v>61</v>
      </c>
      <c r="M28" s="62">
        <v>91</v>
      </c>
      <c r="N28" s="62">
        <v>81</v>
      </c>
      <c r="O28" s="62">
        <v>93</v>
      </c>
      <c r="P28" s="62">
        <v>80</v>
      </c>
      <c r="Q28" s="62">
        <v>82</v>
      </c>
      <c r="R28" s="62">
        <v>96</v>
      </c>
      <c r="S28" s="62"/>
      <c r="T28" s="62">
        <v>76</v>
      </c>
      <c r="U28" s="63"/>
      <c r="V28" s="64">
        <f t="shared" si="0"/>
        <v>10</v>
      </c>
      <c r="W28" s="65">
        <f t="shared" si="1"/>
        <v>599</v>
      </c>
    </row>
    <row r="29" spans="2:23" ht="12.75">
      <c r="B29" s="313">
        <v>20</v>
      </c>
      <c r="C29" s="58" t="s">
        <v>66</v>
      </c>
      <c r="D29" s="59" t="s">
        <v>37</v>
      </c>
      <c r="E29" s="60">
        <v>0.024513888888888887</v>
      </c>
      <c r="F29" s="61">
        <v>76</v>
      </c>
      <c r="G29" s="62">
        <v>73</v>
      </c>
      <c r="H29" s="62"/>
      <c r="I29" s="62">
        <v>94</v>
      </c>
      <c r="J29" s="62">
        <v>88</v>
      </c>
      <c r="K29" s="62"/>
      <c r="L29" s="385">
        <v>56</v>
      </c>
      <c r="M29" s="62">
        <v>87</v>
      </c>
      <c r="N29" s="62"/>
      <c r="O29" s="62">
        <v>88</v>
      </c>
      <c r="P29" s="385">
        <v>65</v>
      </c>
      <c r="Q29" s="62"/>
      <c r="R29" s="62">
        <v>91</v>
      </c>
      <c r="S29" s="62"/>
      <c r="T29" s="385">
        <v>72</v>
      </c>
      <c r="U29" s="63"/>
      <c r="V29" s="64">
        <f t="shared" si="0"/>
        <v>10</v>
      </c>
      <c r="W29" s="65">
        <f t="shared" si="1"/>
        <v>597</v>
      </c>
    </row>
    <row r="30" spans="2:23" ht="12.75">
      <c r="B30" s="313">
        <v>21</v>
      </c>
      <c r="C30" s="58" t="s">
        <v>142</v>
      </c>
      <c r="D30" s="59" t="s">
        <v>143</v>
      </c>
      <c r="E30" s="60">
        <v>0.03177083333333333</v>
      </c>
      <c r="F30" s="384">
        <v>55</v>
      </c>
      <c r="G30" s="62">
        <v>96</v>
      </c>
      <c r="H30" s="62">
        <v>86</v>
      </c>
      <c r="I30" s="62">
        <v>87</v>
      </c>
      <c r="J30" s="385">
        <v>75</v>
      </c>
      <c r="K30" s="62">
        <v>79</v>
      </c>
      <c r="L30" s="385">
        <v>59</v>
      </c>
      <c r="M30" s="62">
        <v>78</v>
      </c>
      <c r="N30" s="62"/>
      <c r="O30" s="62">
        <v>80</v>
      </c>
      <c r="P30" s="62"/>
      <c r="Q30" s="62">
        <v>85</v>
      </c>
      <c r="R30" s="62"/>
      <c r="S30" s="62"/>
      <c r="T30" s="62"/>
      <c r="U30" s="63"/>
      <c r="V30" s="64">
        <f t="shared" si="0"/>
        <v>10</v>
      </c>
      <c r="W30" s="65">
        <f t="shared" si="1"/>
        <v>591</v>
      </c>
    </row>
    <row r="31" spans="2:23" ht="12.75">
      <c r="B31" s="313" t="s">
        <v>643</v>
      </c>
      <c r="C31" s="58" t="s">
        <v>327</v>
      </c>
      <c r="D31" s="59" t="s">
        <v>125</v>
      </c>
      <c r="E31" s="60">
        <v>0.04297453703703704</v>
      </c>
      <c r="F31" s="61">
        <v>79</v>
      </c>
      <c r="G31" s="385">
        <v>70</v>
      </c>
      <c r="H31" s="62"/>
      <c r="I31" s="385">
        <v>74</v>
      </c>
      <c r="J31" s="62"/>
      <c r="K31" s="62"/>
      <c r="L31" s="62">
        <v>77</v>
      </c>
      <c r="M31" s="62">
        <v>76</v>
      </c>
      <c r="N31" s="385">
        <v>74</v>
      </c>
      <c r="O31" s="62">
        <v>84</v>
      </c>
      <c r="P31" s="62">
        <v>90</v>
      </c>
      <c r="Q31" s="62"/>
      <c r="R31" s="62">
        <v>92</v>
      </c>
      <c r="S31" s="62"/>
      <c r="T31" s="62"/>
      <c r="U31" s="63">
        <v>90</v>
      </c>
      <c r="V31" s="64">
        <f t="shared" si="0"/>
        <v>10</v>
      </c>
      <c r="W31" s="65">
        <f t="shared" si="1"/>
        <v>588</v>
      </c>
    </row>
    <row r="32" spans="2:23" ht="12.75">
      <c r="B32" s="313" t="s">
        <v>643</v>
      </c>
      <c r="C32" s="58" t="s">
        <v>62</v>
      </c>
      <c r="D32" s="59" t="s">
        <v>212</v>
      </c>
      <c r="E32" s="60">
        <v>0.030671296296296294</v>
      </c>
      <c r="F32" s="61"/>
      <c r="G32" s="62"/>
      <c r="H32" s="385">
        <v>69</v>
      </c>
      <c r="I32" s="62">
        <v>95</v>
      </c>
      <c r="J32" s="62">
        <v>74</v>
      </c>
      <c r="K32" s="62"/>
      <c r="L32" s="385">
        <v>72</v>
      </c>
      <c r="M32" s="385">
        <v>72</v>
      </c>
      <c r="N32" s="62">
        <v>90</v>
      </c>
      <c r="O32" s="62">
        <v>82</v>
      </c>
      <c r="P32" s="62"/>
      <c r="Q32" s="62">
        <v>91</v>
      </c>
      <c r="R32" s="62"/>
      <c r="S32" s="62"/>
      <c r="T32" s="62">
        <v>75</v>
      </c>
      <c r="U32" s="63">
        <v>81</v>
      </c>
      <c r="V32" s="64">
        <f t="shared" si="0"/>
        <v>10</v>
      </c>
      <c r="W32" s="65">
        <f t="shared" si="1"/>
        <v>588</v>
      </c>
    </row>
    <row r="33" spans="2:23" ht="12.75">
      <c r="B33" s="313">
        <v>24</v>
      </c>
      <c r="C33" s="58" t="s">
        <v>381</v>
      </c>
      <c r="D33" s="59" t="s">
        <v>382</v>
      </c>
      <c r="E33" s="60">
        <v>0.022743055555555555</v>
      </c>
      <c r="F33" s="61"/>
      <c r="G33" s="62"/>
      <c r="H33" s="62"/>
      <c r="I33" s="62">
        <v>93</v>
      </c>
      <c r="J33" s="62"/>
      <c r="K33" s="62">
        <v>74</v>
      </c>
      <c r="L33" s="62">
        <v>64</v>
      </c>
      <c r="M33" s="62">
        <v>97</v>
      </c>
      <c r="N33" s="62"/>
      <c r="O33" s="62">
        <v>96</v>
      </c>
      <c r="P33" s="62"/>
      <c r="Q33" s="62"/>
      <c r="R33" s="62">
        <v>69</v>
      </c>
      <c r="S33" s="62"/>
      <c r="T33" s="62">
        <v>90</v>
      </c>
      <c r="U33" s="63"/>
      <c r="V33" s="64">
        <f t="shared" si="0"/>
        <v>7</v>
      </c>
      <c r="W33" s="65">
        <f t="shared" si="1"/>
        <v>583</v>
      </c>
    </row>
    <row r="34" spans="2:23" ht="12.75">
      <c r="B34" s="313">
        <v>25</v>
      </c>
      <c r="C34" s="58" t="s">
        <v>12</v>
      </c>
      <c r="D34" s="59" t="s">
        <v>44</v>
      </c>
      <c r="E34" s="60">
        <v>0.028807870370370373</v>
      </c>
      <c r="F34" s="384">
        <v>62</v>
      </c>
      <c r="G34" s="62">
        <v>95</v>
      </c>
      <c r="H34" s="62"/>
      <c r="I34" s="62"/>
      <c r="J34" s="62">
        <v>67</v>
      </c>
      <c r="K34" s="62">
        <v>90</v>
      </c>
      <c r="L34" s="385">
        <v>67</v>
      </c>
      <c r="M34" s="62">
        <v>85</v>
      </c>
      <c r="N34" s="62"/>
      <c r="O34" s="62">
        <v>81</v>
      </c>
      <c r="P34" s="62"/>
      <c r="Q34" s="62"/>
      <c r="R34" s="62"/>
      <c r="S34" s="62">
        <v>93</v>
      </c>
      <c r="T34" s="385">
        <v>66</v>
      </c>
      <c r="U34" s="63">
        <v>71</v>
      </c>
      <c r="V34" s="64">
        <f t="shared" si="0"/>
        <v>10</v>
      </c>
      <c r="W34" s="65">
        <f t="shared" si="1"/>
        <v>582</v>
      </c>
    </row>
    <row r="35" spans="2:23" ht="12.75">
      <c r="B35" s="313" t="s">
        <v>655</v>
      </c>
      <c r="C35" s="58" t="s">
        <v>1</v>
      </c>
      <c r="D35" s="59" t="s">
        <v>319</v>
      </c>
      <c r="E35" s="60">
        <v>0.028773148148148145</v>
      </c>
      <c r="F35" s="61"/>
      <c r="G35" s="62">
        <v>93</v>
      </c>
      <c r="H35" s="62">
        <v>91</v>
      </c>
      <c r="I35" s="62">
        <v>75</v>
      </c>
      <c r="J35" s="62">
        <v>91</v>
      </c>
      <c r="K35" s="62">
        <v>77</v>
      </c>
      <c r="L35" s="62">
        <v>86</v>
      </c>
      <c r="M35" s="62"/>
      <c r="N35" s="62">
        <v>68</v>
      </c>
      <c r="O35" s="62"/>
      <c r="P35" s="62"/>
      <c r="Q35" s="62"/>
      <c r="R35" s="62"/>
      <c r="S35" s="62"/>
      <c r="T35" s="385">
        <v>56</v>
      </c>
      <c r="U35" s="63"/>
      <c r="V35" s="64">
        <f t="shared" si="0"/>
        <v>8</v>
      </c>
      <c r="W35" s="65">
        <f t="shared" si="1"/>
        <v>581</v>
      </c>
    </row>
    <row r="36" spans="2:23" ht="12.75">
      <c r="B36" s="313" t="s">
        <v>655</v>
      </c>
      <c r="C36" s="58" t="s">
        <v>157</v>
      </c>
      <c r="D36" s="59" t="s">
        <v>158</v>
      </c>
      <c r="E36" s="60">
        <v>0.041574074074074076</v>
      </c>
      <c r="F36" s="61">
        <v>70</v>
      </c>
      <c r="G36" s="62"/>
      <c r="H36" s="62"/>
      <c r="I36" s="385">
        <v>67</v>
      </c>
      <c r="J36" s="62">
        <v>96</v>
      </c>
      <c r="K36" s="62">
        <v>84</v>
      </c>
      <c r="L36" s="62"/>
      <c r="M36" s="62"/>
      <c r="N36" s="62">
        <v>85</v>
      </c>
      <c r="O36" s="62"/>
      <c r="P36" s="62">
        <v>85</v>
      </c>
      <c r="Q36" s="62"/>
      <c r="R36" s="62">
        <v>85</v>
      </c>
      <c r="S36" s="62"/>
      <c r="T36" s="385">
        <v>67</v>
      </c>
      <c r="U36" s="63">
        <v>76</v>
      </c>
      <c r="V36" s="64">
        <f t="shared" si="0"/>
        <v>9</v>
      </c>
      <c r="W36" s="65">
        <f t="shared" si="1"/>
        <v>581</v>
      </c>
    </row>
    <row r="37" spans="2:23" ht="12.75">
      <c r="B37" s="313">
        <v>28</v>
      </c>
      <c r="C37" s="58" t="s">
        <v>367</v>
      </c>
      <c r="D37" s="318" t="s">
        <v>150</v>
      </c>
      <c r="E37" s="60">
        <v>0.03236111111111111</v>
      </c>
      <c r="F37" s="61"/>
      <c r="G37" s="62">
        <v>88</v>
      </c>
      <c r="H37" s="62">
        <v>78</v>
      </c>
      <c r="I37" s="62">
        <v>71</v>
      </c>
      <c r="J37" s="62"/>
      <c r="K37" s="62"/>
      <c r="L37" s="62"/>
      <c r="M37" s="62"/>
      <c r="N37" s="62"/>
      <c r="O37" s="62">
        <v>79</v>
      </c>
      <c r="P37" s="62">
        <v>71</v>
      </c>
      <c r="Q37" s="62"/>
      <c r="R37" s="362">
        <v>100</v>
      </c>
      <c r="S37" s="62">
        <v>93</v>
      </c>
      <c r="T37" s="385">
        <v>64</v>
      </c>
      <c r="U37" s="63"/>
      <c r="V37" s="64">
        <f t="shared" si="0"/>
        <v>8</v>
      </c>
      <c r="W37" s="65">
        <f t="shared" si="1"/>
        <v>580</v>
      </c>
    </row>
    <row r="38" spans="2:23" ht="12.75">
      <c r="B38" s="313">
        <v>29</v>
      </c>
      <c r="C38" s="58" t="s">
        <v>129</v>
      </c>
      <c r="D38" s="59" t="s">
        <v>130</v>
      </c>
      <c r="E38" s="60">
        <v>0.029143518518518517</v>
      </c>
      <c r="F38" s="61"/>
      <c r="G38" s="62"/>
      <c r="H38" s="62">
        <v>80</v>
      </c>
      <c r="I38" s="62"/>
      <c r="J38" s="62">
        <v>90</v>
      </c>
      <c r="K38" s="62"/>
      <c r="L38" s="62">
        <v>82</v>
      </c>
      <c r="M38" s="62">
        <v>56</v>
      </c>
      <c r="N38" s="62"/>
      <c r="O38" s="62"/>
      <c r="P38" s="62"/>
      <c r="Q38" s="362">
        <v>100</v>
      </c>
      <c r="R38" s="62">
        <v>87</v>
      </c>
      <c r="S38" s="62"/>
      <c r="T38" s="62">
        <v>83</v>
      </c>
      <c r="U38" s="63"/>
      <c r="V38" s="64">
        <f t="shared" si="0"/>
        <v>7</v>
      </c>
      <c r="W38" s="65">
        <f t="shared" si="1"/>
        <v>578</v>
      </c>
    </row>
    <row r="39" spans="2:23" ht="12.75">
      <c r="B39" s="313">
        <v>30</v>
      </c>
      <c r="C39" s="58" t="s">
        <v>62</v>
      </c>
      <c r="D39" s="59" t="s">
        <v>97</v>
      </c>
      <c r="E39" s="60">
        <v>0.02646990740740741</v>
      </c>
      <c r="F39" s="61"/>
      <c r="G39" s="62">
        <v>79</v>
      </c>
      <c r="H39" s="62"/>
      <c r="I39" s="62"/>
      <c r="J39" s="62">
        <v>94</v>
      </c>
      <c r="K39" s="62">
        <v>80</v>
      </c>
      <c r="L39" s="62">
        <v>68</v>
      </c>
      <c r="M39" s="62">
        <v>84</v>
      </c>
      <c r="N39" s="62"/>
      <c r="O39" s="62"/>
      <c r="P39" s="385">
        <v>66</v>
      </c>
      <c r="Q39" s="62"/>
      <c r="R39" s="62">
        <v>79</v>
      </c>
      <c r="S39" s="62"/>
      <c r="T39" s="62">
        <v>91</v>
      </c>
      <c r="U39" s="63"/>
      <c r="V39" s="64">
        <f t="shared" si="0"/>
        <v>8</v>
      </c>
      <c r="W39" s="65">
        <f t="shared" si="1"/>
        <v>575</v>
      </c>
    </row>
    <row r="40" spans="2:23" ht="12.75">
      <c r="B40" s="313">
        <v>31</v>
      </c>
      <c r="C40" s="58" t="s">
        <v>28</v>
      </c>
      <c r="D40" s="59" t="s">
        <v>61</v>
      </c>
      <c r="E40" s="60">
        <v>0.04038194444444444</v>
      </c>
      <c r="F40" s="384">
        <v>44</v>
      </c>
      <c r="G40" s="62">
        <v>77</v>
      </c>
      <c r="H40" s="62">
        <v>97</v>
      </c>
      <c r="I40" s="62">
        <v>51</v>
      </c>
      <c r="J40" s="62"/>
      <c r="K40" s="62"/>
      <c r="L40" s="62">
        <v>91</v>
      </c>
      <c r="M40" s="62"/>
      <c r="N40" s="62">
        <v>89</v>
      </c>
      <c r="O40" s="62">
        <v>83</v>
      </c>
      <c r="P40" s="62">
        <v>78</v>
      </c>
      <c r="Q40" s="62"/>
      <c r="R40" s="62"/>
      <c r="S40" s="62"/>
      <c r="T40" s="62"/>
      <c r="U40" s="63"/>
      <c r="V40" s="64">
        <f t="shared" si="0"/>
        <v>8</v>
      </c>
      <c r="W40" s="65">
        <f t="shared" si="1"/>
        <v>566</v>
      </c>
    </row>
    <row r="41" spans="2:23" ht="12.75">
      <c r="B41" s="313">
        <v>32</v>
      </c>
      <c r="C41" s="58" t="s">
        <v>63</v>
      </c>
      <c r="D41" s="59" t="s">
        <v>69</v>
      </c>
      <c r="E41" s="60">
        <v>0.033715277777777775</v>
      </c>
      <c r="F41" s="61">
        <v>82</v>
      </c>
      <c r="G41" s="62">
        <v>68</v>
      </c>
      <c r="H41" s="62"/>
      <c r="I41" s="62">
        <v>77</v>
      </c>
      <c r="J41" s="62">
        <v>70</v>
      </c>
      <c r="K41" s="62">
        <v>98</v>
      </c>
      <c r="L41" s="62"/>
      <c r="M41" s="385">
        <v>65</v>
      </c>
      <c r="N41" s="62">
        <v>75</v>
      </c>
      <c r="O41" s="62"/>
      <c r="P41" s="62"/>
      <c r="Q41" s="62"/>
      <c r="R41" s="62"/>
      <c r="S41" s="62"/>
      <c r="T41" s="62">
        <v>89</v>
      </c>
      <c r="U41" s="448">
        <v>62</v>
      </c>
      <c r="V41" s="64">
        <f aca="true" t="shared" si="2" ref="V41:V71">COUNT(F41:U41)</f>
        <v>9</v>
      </c>
      <c r="W41" s="65">
        <f aca="true" t="shared" si="3" ref="W41:W71">IF(V41&lt;7,SUM(F41:U41),SUM(LARGE(F41:U41,1),LARGE(F41:U41,2),LARGE(F41:U41,3),LARGE(F41:U41,4),LARGE(F41:U41,5),LARGE(F41:U41,6),LARGE(F41:U41,7)))</f>
        <v>559</v>
      </c>
    </row>
    <row r="42" spans="2:23" ht="12.75">
      <c r="B42" s="313">
        <v>33</v>
      </c>
      <c r="C42" s="315" t="s">
        <v>388</v>
      </c>
      <c r="D42" s="317" t="s">
        <v>389</v>
      </c>
      <c r="E42" s="60">
        <v>0.02704861111111111</v>
      </c>
      <c r="F42" s="61"/>
      <c r="G42" s="62">
        <v>90</v>
      </c>
      <c r="H42" s="62"/>
      <c r="I42" s="62"/>
      <c r="J42" s="62">
        <v>93</v>
      </c>
      <c r="K42" s="62"/>
      <c r="L42" s="62"/>
      <c r="M42" s="62">
        <v>77</v>
      </c>
      <c r="N42" s="62">
        <v>71</v>
      </c>
      <c r="O42" s="62">
        <v>94</v>
      </c>
      <c r="P42" s="62"/>
      <c r="Q42" s="62"/>
      <c r="R42" s="62"/>
      <c r="S42" s="62">
        <v>82</v>
      </c>
      <c r="T42" s="62">
        <v>50</v>
      </c>
      <c r="U42" s="63"/>
      <c r="V42" s="64">
        <f>COUNT(F42:U42)</f>
        <v>7</v>
      </c>
      <c r="W42" s="65">
        <f>IF(V42&lt;7,SUM(F42:U42),SUM(LARGE(F42:U42,1),LARGE(F42:U42,2),LARGE(F42:U42,3),LARGE(F42:U42,4),LARGE(F42:U42,5),LARGE(F42:U42,6),LARGE(F42:U42,7)))</f>
        <v>557</v>
      </c>
    </row>
    <row r="43" spans="2:23" ht="12.75">
      <c r="B43" s="313">
        <v>34</v>
      </c>
      <c r="C43" s="58" t="s">
        <v>325</v>
      </c>
      <c r="D43" s="59" t="s">
        <v>326</v>
      </c>
      <c r="E43" s="60">
        <v>0.04341435185185185</v>
      </c>
      <c r="F43" s="447">
        <v>47</v>
      </c>
      <c r="G43" s="385">
        <v>56</v>
      </c>
      <c r="H43" s="62">
        <v>77</v>
      </c>
      <c r="I43" s="62">
        <v>68</v>
      </c>
      <c r="J43" s="62"/>
      <c r="K43" s="62"/>
      <c r="L43" s="62">
        <v>96</v>
      </c>
      <c r="M43" s="62">
        <v>59</v>
      </c>
      <c r="N43" s="62"/>
      <c r="O43" s="62"/>
      <c r="P43" s="62">
        <v>92</v>
      </c>
      <c r="Q43" s="62"/>
      <c r="R43" s="62"/>
      <c r="S43" s="62"/>
      <c r="T43" s="62">
        <v>70</v>
      </c>
      <c r="U43" s="63">
        <v>87</v>
      </c>
      <c r="V43" s="64">
        <f>COUNT(F43:U43)</f>
        <v>9</v>
      </c>
      <c r="W43" s="65">
        <f>IF(V43&lt;7,SUM(F43:U43),SUM(LARGE(F43:U43,1),LARGE(F43:U43,2),LARGE(F43:U43,3),LARGE(F43:U43,4),LARGE(F43:U43,5),LARGE(F43:U43,6),LARGE(F43:U43,7)))</f>
        <v>549</v>
      </c>
    </row>
    <row r="44" spans="2:23" ht="12.75">
      <c r="B44" s="313">
        <v>35</v>
      </c>
      <c r="C44" s="58" t="s">
        <v>15</v>
      </c>
      <c r="D44" s="59" t="s">
        <v>47</v>
      </c>
      <c r="E44" s="60">
        <v>0.04126157407407407</v>
      </c>
      <c r="F44" s="61">
        <v>81</v>
      </c>
      <c r="G44" s="62">
        <v>58</v>
      </c>
      <c r="H44" s="62">
        <v>81</v>
      </c>
      <c r="I44" s="62"/>
      <c r="J44" s="62"/>
      <c r="K44" s="62">
        <v>89</v>
      </c>
      <c r="L44" s="62">
        <v>92</v>
      </c>
      <c r="M44" s="62"/>
      <c r="N44" s="62"/>
      <c r="O44" s="62"/>
      <c r="P44" s="62">
        <v>88</v>
      </c>
      <c r="Q44" s="62"/>
      <c r="R44" s="62"/>
      <c r="S44" s="62"/>
      <c r="T44" s="62"/>
      <c r="U44" s="63">
        <v>57</v>
      </c>
      <c r="V44" s="64">
        <f>COUNT(F44:U44)</f>
        <v>7</v>
      </c>
      <c r="W44" s="65">
        <f>IF(V44&lt;7,SUM(F44:U44),SUM(LARGE(F44:U44,1),LARGE(F44:U44,2),LARGE(F44:U44,3),LARGE(F44:U44,4),LARGE(F44:U44,5),LARGE(F44:U44,6),LARGE(F44:U44,7)))</f>
        <v>546</v>
      </c>
    </row>
    <row r="45" spans="2:23" ht="12.75">
      <c r="B45" s="313" t="s">
        <v>656</v>
      </c>
      <c r="C45" s="58" t="s">
        <v>352</v>
      </c>
      <c r="D45" s="59" t="s">
        <v>215</v>
      </c>
      <c r="E45" s="60">
        <v>0.032789351851851854</v>
      </c>
      <c r="F45" s="61">
        <v>72</v>
      </c>
      <c r="G45" s="62"/>
      <c r="H45" s="62"/>
      <c r="I45" s="385">
        <v>60</v>
      </c>
      <c r="J45" s="62">
        <v>73</v>
      </c>
      <c r="K45" s="62">
        <v>86</v>
      </c>
      <c r="L45" s="62">
        <v>83</v>
      </c>
      <c r="M45" s="62">
        <v>73</v>
      </c>
      <c r="N45" s="62">
        <v>70</v>
      </c>
      <c r="O45" s="62"/>
      <c r="P45" s="62">
        <v>81</v>
      </c>
      <c r="Q45" s="62"/>
      <c r="R45" s="62"/>
      <c r="S45" s="62"/>
      <c r="T45" s="385">
        <v>49</v>
      </c>
      <c r="U45" s="448">
        <v>60</v>
      </c>
      <c r="V45" s="64">
        <f t="shared" si="2"/>
        <v>10</v>
      </c>
      <c r="W45" s="65">
        <f t="shared" si="3"/>
        <v>538</v>
      </c>
    </row>
    <row r="46" spans="2:23" ht="12.75">
      <c r="B46" s="313" t="s">
        <v>656</v>
      </c>
      <c r="C46" s="58" t="s">
        <v>105</v>
      </c>
      <c r="D46" s="59" t="s">
        <v>106</v>
      </c>
      <c r="E46" s="60">
        <v>0.028483796296296295</v>
      </c>
      <c r="F46" s="61"/>
      <c r="G46" s="62">
        <v>69</v>
      </c>
      <c r="H46" s="62"/>
      <c r="I46" s="62">
        <v>83</v>
      </c>
      <c r="J46" s="62">
        <v>92</v>
      </c>
      <c r="K46" s="62">
        <v>76</v>
      </c>
      <c r="L46" s="62">
        <v>75</v>
      </c>
      <c r="M46" s="62">
        <v>92</v>
      </c>
      <c r="N46" s="62"/>
      <c r="O46" s="62"/>
      <c r="P46" s="62"/>
      <c r="Q46" s="62"/>
      <c r="R46" s="62"/>
      <c r="S46" s="62"/>
      <c r="T46" s="62">
        <v>51</v>
      </c>
      <c r="U46" s="63"/>
      <c r="V46" s="64">
        <f>COUNT(F46:U46)</f>
        <v>7</v>
      </c>
      <c r="W46" s="65">
        <f>IF(V46&lt;7,SUM(F46:U46),SUM(LARGE(F46:U46,1),LARGE(F46:U46,2),LARGE(F46:U46,3),LARGE(F46:U46,4),LARGE(F46:U46,5),LARGE(F46:U46,6),LARGE(F46:U46,7)))</f>
        <v>538</v>
      </c>
    </row>
    <row r="47" spans="2:23" ht="12.75">
      <c r="B47" s="313">
        <v>38</v>
      </c>
      <c r="C47" s="58" t="s">
        <v>120</v>
      </c>
      <c r="D47" s="59" t="s">
        <v>121</v>
      </c>
      <c r="E47" s="60">
        <v>0.03412037037037037</v>
      </c>
      <c r="F47" s="384">
        <v>54</v>
      </c>
      <c r="G47" s="62">
        <v>83</v>
      </c>
      <c r="H47" s="62"/>
      <c r="I47" s="62">
        <v>69</v>
      </c>
      <c r="J47" s="62"/>
      <c r="K47" s="62">
        <v>95</v>
      </c>
      <c r="L47" s="62">
        <v>76</v>
      </c>
      <c r="M47" s="62"/>
      <c r="N47" s="62">
        <v>66</v>
      </c>
      <c r="O47" s="62"/>
      <c r="P47" s="62">
        <v>75</v>
      </c>
      <c r="Q47" s="62"/>
      <c r="R47" s="62">
        <v>73</v>
      </c>
      <c r="S47" s="62"/>
      <c r="T47" s="62"/>
      <c r="U47" s="63"/>
      <c r="V47" s="64">
        <f t="shared" si="2"/>
        <v>8</v>
      </c>
      <c r="W47" s="65">
        <f t="shared" si="3"/>
        <v>537</v>
      </c>
    </row>
    <row r="48" spans="2:23" ht="12.75">
      <c r="B48" s="313" t="s">
        <v>640</v>
      </c>
      <c r="C48" s="58" t="s">
        <v>23</v>
      </c>
      <c r="D48" s="59" t="s">
        <v>339</v>
      </c>
      <c r="E48" s="60">
        <v>0.03975694444444445</v>
      </c>
      <c r="F48" s="61">
        <v>49</v>
      </c>
      <c r="G48" s="62">
        <v>82</v>
      </c>
      <c r="H48" s="62">
        <v>94</v>
      </c>
      <c r="I48" s="62">
        <v>58</v>
      </c>
      <c r="J48" s="62">
        <v>76</v>
      </c>
      <c r="K48" s="62"/>
      <c r="L48" s="62"/>
      <c r="M48" s="62"/>
      <c r="N48" s="62"/>
      <c r="O48" s="62"/>
      <c r="P48" s="62"/>
      <c r="Q48" s="62"/>
      <c r="R48" s="62"/>
      <c r="S48" s="62"/>
      <c r="T48" s="62">
        <v>77</v>
      </c>
      <c r="U48" s="63">
        <v>99</v>
      </c>
      <c r="V48" s="64">
        <f>COUNT(F48:U48)</f>
        <v>7</v>
      </c>
      <c r="W48" s="65">
        <f>IF(V48&lt;7,SUM(F48:U48),SUM(LARGE(F48:U48,1),LARGE(F48:U48,2),LARGE(F48:U48,3),LARGE(F48:U48,4),LARGE(F48:U48,5),LARGE(F48:U48,6),LARGE(F48:U48,7)))</f>
        <v>535</v>
      </c>
    </row>
    <row r="49" spans="2:23" ht="12.75">
      <c r="B49" s="313" t="s">
        <v>640</v>
      </c>
      <c r="C49" s="58" t="s">
        <v>174</v>
      </c>
      <c r="D49" s="59" t="s">
        <v>175</v>
      </c>
      <c r="E49" s="60">
        <v>0.033368055555555554</v>
      </c>
      <c r="F49" s="61"/>
      <c r="G49" s="62">
        <v>89</v>
      </c>
      <c r="H49" s="62"/>
      <c r="I49" s="62">
        <v>89</v>
      </c>
      <c r="J49" s="62"/>
      <c r="K49" s="62"/>
      <c r="L49" s="62"/>
      <c r="M49" s="62"/>
      <c r="N49" s="62"/>
      <c r="O49" s="62"/>
      <c r="P49" s="62">
        <v>98</v>
      </c>
      <c r="Q49" s="62"/>
      <c r="R49" s="62">
        <v>93</v>
      </c>
      <c r="S49" s="62"/>
      <c r="T49" s="62">
        <v>78</v>
      </c>
      <c r="U49" s="63">
        <v>88</v>
      </c>
      <c r="V49" s="64">
        <f>COUNT(F49:U49)</f>
        <v>6</v>
      </c>
      <c r="W49" s="65">
        <f>IF(V49&lt;7,SUM(F49:U49),SUM(LARGE(F49:U49,1),LARGE(F49:U49,2),LARGE(F49:U49,3),LARGE(F49:U49,4),LARGE(F49:U49,5),LARGE(F49:U49,6),LARGE(F49:U49,7)))</f>
        <v>535</v>
      </c>
    </row>
    <row r="50" spans="2:23" ht="12.75">
      <c r="B50" s="313">
        <v>41</v>
      </c>
      <c r="C50" s="58" t="s">
        <v>86</v>
      </c>
      <c r="D50" s="59" t="s">
        <v>356</v>
      </c>
      <c r="E50" s="60">
        <v>0.03135416666666666</v>
      </c>
      <c r="F50" s="61">
        <v>75</v>
      </c>
      <c r="G50" s="62">
        <v>65</v>
      </c>
      <c r="H50" s="62">
        <v>84</v>
      </c>
      <c r="I50" s="62">
        <v>56</v>
      </c>
      <c r="J50" s="62">
        <v>82</v>
      </c>
      <c r="K50" s="62"/>
      <c r="L50" s="62"/>
      <c r="M50" s="62"/>
      <c r="N50" s="62"/>
      <c r="O50" s="62"/>
      <c r="P50" s="62"/>
      <c r="Q50" s="62"/>
      <c r="R50" s="62"/>
      <c r="S50" s="62"/>
      <c r="T50" s="62">
        <v>80</v>
      </c>
      <c r="U50" s="63">
        <v>85</v>
      </c>
      <c r="V50" s="64">
        <f>COUNT(F50:U50)</f>
        <v>7</v>
      </c>
      <c r="W50" s="65">
        <f>IF(V50&lt;7,SUM(F50:U50),SUM(LARGE(F50:U50,1),LARGE(F50:U50,2),LARGE(F50:U50,3),LARGE(F50:U50,4),LARGE(F50:U50,5),LARGE(F50:U50,6),LARGE(F50:U50,7)))</f>
        <v>527</v>
      </c>
    </row>
    <row r="51" spans="2:23" ht="12.75">
      <c r="B51" s="313">
        <v>42</v>
      </c>
      <c r="C51" s="58" t="s">
        <v>153</v>
      </c>
      <c r="D51" s="59" t="s">
        <v>154</v>
      </c>
      <c r="E51" s="60">
        <v>0.034074074074074076</v>
      </c>
      <c r="F51" s="61"/>
      <c r="G51" s="62">
        <v>71</v>
      </c>
      <c r="H51" s="62">
        <v>98</v>
      </c>
      <c r="I51" s="62"/>
      <c r="J51" s="62">
        <v>68</v>
      </c>
      <c r="K51" s="62">
        <v>72</v>
      </c>
      <c r="L51" s="62"/>
      <c r="M51" s="62">
        <v>54</v>
      </c>
      <c r="N51" s="62"/>
      <c r="O51" s="62"/>
      <c r="P51" s="62"/>
      <c r="Q51" s="62"/>
      <c r="R51" s="62">
        <v>98</v>
      </c>
      <c r="S51" s="62"/>
      <c r="T51" s="62">
        <v>55</v>
      </c>
      <c r="U51" s="63"/>
      <c r="V51" s="64">
        <f>COUNT(F51:U51)</f>
        <v>7</v>
      </c>
      <c r="W51" s="65">
        <f>IF(V51&lt;7,SUM(F51:U51),SUM(LARGE(F51:U51,1),LARGE(F51:U51,2),LARGE(F51:U51,3),LARGE(F51:U51,4),LARGE(F51:U51,5),LARGE(F51:U51,6),LARGE(F51:U51,7)))</f>
        <v>516</v>
      </c>
    </row>
    <row r="52" spans="2:23" ht="12.75">
      <c r="B52" s="313">
        <v>43</v>
      </c>
      <c r="C52" s="58" t="s">
        <v>21</v>
      </c>
      <c r="D52" s="59" t="s">
        <v>42</v>
      </c>
      <c r="E52" s="60">
        <v>0.03070601851851852</v>
      </c>
      <c r="F52" s="61">
        <v>85</v>
      </c>
      <c r="G52" s="62"/>
      <c r="H52" s="62"/>
      <c r="I52" s="62"/>
      <c r="J52" s="62"/>
      <c r="K52" s="62">
        <v>71</v>
      </c>
      <c r="L52" s="62">
        <v>83</v>
      </c>
      <c r="M52" s="62"/>
      <c r="N52" s="62">
        <v>73</v>
      </c>
      <c r="O52" s="62">
        <v>90</v>
      </c>
      <c r="P52" s="62">
        <v>87</v>
      </c>
      <c r="Q52" s="62"/>
      <c r="R52" s="62"/>
      <c r="S52" s="62"/>
      <c r="T52" s="62"/>
      <c r="U52" s="63"/>
      <c r="V52" s="64">
        <f t="shared" si="2"/>
        <v>6</v>
      </c>
      <c r="W52" s="65">
        <f t="shared" si="3"/>
        <v>489</v>
      </c>
    </row>
    <row r="53" spans="2:23" ht="12.75">
      <c r="B53" s="313">
        <v>44</v>
      </c>
      <c r="C53" s="58" t="s">
        <v>360</v>
      </c>
      <c r="D53" s="59" t="s">
        <v>361</v>
      </c>
      <c r="E53" s="60">
        <v>0.02974537037037037</v>
      </c>
      <c r="F53" s="61"/>
      <c r="G53" s="62">
        <v>67</v>
      </c>
      <c r="H53" s="62"/>
      <c r="I53" s="62"/>
      <c r="J53" s="62"/>
      <c r="K53" s="62"/>
      <c r="L53" s="62"/>
      <c r="M53" s="62">
        <v>81</v>
      </c>
      <c r="N53" s="62"/>
      <c r="O53" s="62"/>
      <c r="P53" s="62"/>
      <c r="Q53" s="62"/>
      <c r="R53" s="62">
        <v>89</v>
      </c>
      <c r="S53" s="62">
        <v>99</v>
      </c>
      <c r="T53" s="62">
        <v>54</v>
      </c>
      <c r="U53" s="63">
        <v>58</v>
      </c>
      <c r="V53" s="64">
        <f>COUNT(F53:U53)</f>
        <v>6</v>
      </c>
      <c r="W53" s="65">
        <f>IF(V53&lt;7,SUM(F53:U53),SUM(LARGE(F53:U53,1),LARGE(F53:U53,2),LARGE(F53:U53,3),LARGE(F53:U53,4),LARGE(F53:U53,5),LARGE(F53:U53,6),LARGE(F53:U53,7)))</f>
        <v>448</v>
      </c>
    </row>
    <row r="54" spans="2:23" ht="12.75">
      <c r="B54" s="313">
        <v>45</v>
      </c>
      <c r="C54" s="316" t="s">
        <v>530</v>
      </c>
      <c r="D54" s="318" t="s">
        <v>462</v>
      </c>
      <c r="E54" s="60">
        <v>0.035555555555555556</v>
      </c>
      <c r="F54" s="61"/>
      <c r="G54" s="62"/>
      <c r="H54" s="62"/>
      <c r="I54" s="62"/>
      <c r="J54" s="62"/>
      <c r="K54" s="62"/>
      <c r="L54" s="62">
        <v>90</v>
      </c>
      <c r="M54" s="62">
        <v>70</v>
      </c>
      <c r="N54" s="62">
        <v>95</v>
      </c>
      <c r="O54" s="62">
        <v>92</v>
      </c>
      <c r="P54" s="62">
        <v>89</v>
      </c>
      <c r="Q54" s="62"/>
      <c r="R54" s="62"/>
      <c r="S54" s="62"/>
      <c r="T54" s="62"/>
      <c r="U54" s="63"/>
      <c r="V54" s="64">
        <f t="shared" si="2"/>
        <v>5</v>
      </c>
      <c r="W54" s="65">
        <f t="shared" si="3"/>
        <v>436</v>
      </c>
    </row>
    <row r="55" spans="2:23" ht="12.75">
      <c r="B55" s="313">
        <v>46</v>
      </c>
      <c r="C55" s="58" t="s">
        <v>19</v>
      </c>
      <c r="D55" s="59" t="s">
        <v>53</v>
      </c>
      <c r="E55" s="60">
        <v>0.032615740740740744</v>
      </c>
      <c r="F55" s="61"/>
      <c r="G55" s="62">
        <v>55</v>
      </c>
      <c r="H55" s="62">
        <v>68</v>
      </c>
      <c r="I55" s="62">
        <v>72</v>
      </c>
      <c r="J55" s="62"/>
      <c r="K55" s="62"/>
      <c r="L55" s="62"/>
      <c r="M55" s="62">
        <v>57</v>
      </c>
      <c r="N55" s="62">
        <v>67</v>
      </c>
      <c r="O55" s="62"/>
      <c r="P55" s="62"/>
      <c r="Q55" s="62"/>
      <c r="R55" s="62"/>
      <c r="S55" s="62"/>
      <c r="T55" s="62"/>
      <c r="U55" s="63">
        <v>98</v>
      </c>
      <c r="V55" s="64">
        <f>COUNT(F55:U55)</f>
        <v>6</v>
      </c>
      <c r="W55" s="65">
        <f>IF(V55&lt;7,SUM(F55:U55),SUM(LARGE(F55:U55,1),LARGE(F55:U55,2),LARGE(F55:U55,3),LARGE(F55:U55,4),LARGE(F55:U55,5),LARGE(F55:U55,6),LARGE(F55:U55,7)))</f>
        <v>417</v>
      </c>
    </row>
    <row r="56" spans="2:23" ht="12.75">
      <c r="B56" s="313">
        <v>47</v>
      </c>
      <c r="C56" s="58" t="s">
        <v>383</v>
      </c>
      <c r="D56" s="59" t="s">
        <v>384</v>
      </c>
      <c r="E56" s="60">
        <v>0.024699074074074078</v>
      </c>
      <c r="F56" s="61"/>
      <c r="G56" s="62"/>
      <c r="H56" s="62"/>
      <c r="I56" s="62"/>
      <c r="J56" s="62">
        <v>95</v>
      </c>
      <c r="K56" s="62"/>
      <c r="L56" s="62"/>
      <c r="M56" s="62">
        <v>74</v>
      </c>
      <c r="N56" s="62"/>
      <c r="O56" s="62"/>
      <c r="P56" s="62"/>
      <c r="Q56" s="62"/>
      <c r="R56" s="62">
        <v>70</v>
      </c>
      <c r="S56" s="62">
        <v>95</v>
      </c>
      <c r="T56" s="62"/>
      <c r="U56" s="63">
        <v>80</v>
      </c>
      <c r="V56" s="64">
        <f>COUNT(F56:U56)</f>
        <v>5</v>
      </c>
      <c r="W56" s="65">
        <f>IF(V56&lt;7,SUM(F56:U56),SUM(LARGE(F56:U56,1),LARGE(F56:U56,2),LARGE(F56:U56,3),LARGE(F56:U56,4),LARGE(F56:U56,5),LARGE(F56:U56,6),LARGE(F56:U56,7)))</f>
        <v>414</v>
      </c>
    </row>
    <row r="57" spans="2:23" ht="12.75">
      <c r="B57" s="313">
        <v>48</v>
      </c>
      <c r="C57" s="58" t="s">
        <v>400</v>
      </c>
      <c r="D57" s="59" t="s">
        <v>35</v>
      </c>
      <c r="E57" s="60">
        <v>0.0278125</v>
      </c>
      <c r="F57" s="61">
        <v>63</v>
      </c>
      <c r="G57" s="62"/>
      <c r="H57" s="62">
        <v>82</v>
      </c>
      <c r="I57" s="62"/>
      <c r="J57" s="62"/>
      <c r="K57" s="62"/>
      <c r="L57" s="62">
        <v>80</v>
      </c>
      <c r="M57" s="62"/>
      <c r="N57" s="62"/>
      <c r="O57" s="62"/>
      <c r="P57" s="62"/>
      <c r="Q57" s="62">
        <v>92</v>
      </c>
      <c r="R57" s="62">
        <v>95</v>
      </c>
      <c r="S57" s="62"/>
      <c r="T57" s="62"/>
      <c r="U57" s="63"/>
      <c r="V57" s="64">
        <f t="shared" si="2"/>
        <v>5</v>
      </c>
      <c r="W57" s="65">
        <f t="shared" si="3"/>
        <v>412</v>
      </c>
    </row>
    <row r="58" spans="2:23" ht="12.75">
      <c r="B58" s="313">
        <v>49</v>
      </c>
      <c r="C58" s="58" t="s">
        <v>205</v>
      </c>
      <c r="D58" s="59" t="s">
        <v>204</v>
      </c>
      <c r="E58" s="60">
        <v>0.028252314814814813</v>
      </c>
      <c r="F58" s="61"/>
      <c r="G58" s="62"/>
      <c r="H58" s="62">
        <v>79</v>
      </c>
      <c r="I58" s="62"/>
      <c r="J58" s="62"/>
      <c r="K58" s="62">
        <v>75</v>
      </c>
      <c r="L58" s="62"/>
      <c r="M58" s="62">
        <v>98</v>
      </c>
      <c r="N58" s="62"/>
      <c r="O58" s="62"/>
      <c r="P58" s="62">
        <v>69</v>
      </c>
      <c r="Q58" s="62">
        <v>87</v>
      </c>
      <c r="R58" s="62"/>
      <c r="S58" s="62"/>
      <c r="T58" s="62"/>
      <c r="U58" s="63"/>
      <c r="V58" s="64">
        <f t="shared" si="2"/>
        <v>5</v>
      </c>
      <c r="W58" s="65">
        <f t="shared" si="3"/>
        <v>408</v>
      </c>
    </row>
    <row r="59" spans="2:23" ht="12.75">
      <c r="B59" s="313">
        <v>50</v>
      </c>
      <c r="C59" s="316" t="s">
        <v>477</v>
      </c>
      <c r="D59" s="318" t="s">
        <v>478</v>
      </c>
      <c r="E59" s="60">
        <v>0.04145833333333333</v>
      </c>
      <c r="F59" s="61"/>
      <c r="G59" s="62"/>
      <c r="H59" s="62"/>
      <c r="I59" s="62"/>
      <c r="J59" s="62"/>
      <c r="K59" s="62"/>
      <c r="L59" s="62">
        <v>97</v>
      </c>
      <c r="M59" s="62"/>
      <c r="N59" s="362">
        <v>100</v>
      </c>
      <c r="O59" s="62"/>
      <c r="P59" s="362">
        <v>100</v>
      </c>
      <c r="Q59" s="62"/>
      <c r="R59" s="62"/>
      <c r="S59" s="62"/>
      <c r="T59" s="62"/>
      <c r="U59" s="362">
        <v>100</v>
      </c>
      <c r="V59" s="64">
        <f>COUNT(F59:U59)</f>
        <v>4</v>
      </c>
      <c r="W59" s="65">
        <f>IF(V59&lt;7,SUM(F59:U59),SUM(LARGE(F59:U59,1),LARGE(F59:U59,2),LARGE(F59:U59,3),LARGE(F59:U59,4),LARGE(F59:U59,5),LARGE(F59:U59,6),LARGE(F59:U59,7)))</f>
        <v>397</v>
      </c>
    </row>
    <row r="60" spans="2:23" ht="12.75">
      <c r="B60" s="313">
        <v>51</v>
      </c>
      <c r="C60" s="58" t="s">
        <v>365</v>
      </c>
      <c r="D60" s="59" t="s">
        <v>312</v>
      </c>
      <c r="E60" s="60">
        <v>0.03141203703703704</v>
      </c>
      <c r="F60" s="61">
        <v>61</v>
      </c>
      <c r="G60" s="62"/>
      <c r="H60" s="62">
        <v>73</v>
      </c>
      <c r="I60" s="62">
        <v>85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>
        <v>84</v>
      </c>
      <c r="U60" s="63">
        <v>93</v>
      </c>
      <c r="V60" s="64">
        <f>COUNT(F60:U60)</f>
        <v>5</v>
      </c>
      <c r="W60" s="65">
        <f>IF(V60&lt;7,SUM(F60:U60),SUM(LARGE(F60:U60,1),LARGE(F60:U60,2),LARGE(F60:U60,3),LARGE(F60:U60,4),LARGE(F60:U60,5),LARGE(F60:U60,6),LARGE(F60:U60,7)))</f>
        <v>396</v>
      </c>
    </row>
    <row r="61" spans="2:23" ht="12.75">
      <c r="B61" s="313">
        <v>52</v>
      </c>
      <c r="C61" s="58" t="s">
        <v>358</v>
      </c>
      <c r="D61" s="59" t="s">
        <v>217</v>
      </c>
      <c r="E61" s="60">
        <v>0.031886574074074074</v>
      </c>
      <c r="F61" s="61">
        <v>46</v>
      </c>
      <c r="G61" s="62"/>
      <c r="H61" s="62"/>
      <c r="I61" s="62">
        <v>98</v>
      </c>
      <c r="J61" s="62"/>
      <c r="K61" s="62"/>
      <c r="L61" s="62"/>
      <c r="M61" s="62">
        <v>83</v>
      </c>
      <c r="N61" s="62"/>
      <c r="O61" s="62"/>
      <c r="P61" s="62"/>
      <c r="Q61" s="62"/>
      <c r="R61" s="62"/>
      <c r="S61" s="62">
        <v>94</v>
      </c>
      <c r="T61" s="62">
        <v>59</v>
      </c>
      <c r="U61" s="63"/>
      <c r="V61" s="64">
        <f>COUNT(F61:U61)</f>
        <v>5</v>
      </c>
      <c r="W61" s="65">
        <f>IF(V61&lt;7,SUM(F61:U61),SUM(LARGE(F61:U61,1),LARGE(F61:U61,2),LARGE(F61:U61,3),LARGE(F61:U61,4),LARGE(F61:U61,5),LARGE(F61:U61,6),LARGE(F61:U61,7)))</f>
        <v>380</v>
      </c>
    </row>
    <row r="62" spans="2:23" ht="12.75">
      <c r="B62" s="313" t="s">
        <v>657</v>
      </c>
      <c r="C62" s="58" t="s">
        <v>1</v>
      </c>
      <c r="D62" s="59" t="s">
        <v>32</v>
      </c>
      <c r="E62" s="60">
        <v>0.031342592592592596</v>
      </c>
      <c r="F62" s="61"/>
      <c r="G62" s="62">
        <v>85</v>
      </c>
      <c r="H62" s="62">
        <v>89</v>
      </c>
      <c r="I62" s="62">
        <v>55</v>
      </c>
      <c r="J62" s="62"/>
      <c r="K62" s="62"/>
      <c r="L62" s="62">
        <v>52</v>
      </c>
      <c r="M62" s="62"/>
      <c r="N62" s="62"/>
      <c r="O62" s="62"/>
      <c r="P62" s="62"/>
      <c r="Q62" s="62"/>
      <c r="R62" s="62"/>
      <c r="S62" s="62"/>
      <c r="T62" s="62">
        <v>97</v>
      </c>
      <c r="U62" s="63"/>
      <c r="V62" s="64">
        <f t="shared" si="2"/>
        <v>5</v>
      </c>
      <c r="W62" s="65">
        <f t="shared" si="3"/>
        <v>378</v>
      </c>
    </row>
    <row r="63" spans="2:23" ht="12.75">
      <c r="B63" s="313" t="s">
        <v>657</v>
      </c>
      <c r="C63" s="58" t="s">
        <v>131</v>
      </c>
      <c r="D63" s="59" t="s">
        <v>132</v>
      </c>
      <c r="E63" s="60">
        <v>0.030138888888888885</v>
      </c>
      <c r="F63" s="61"/>
      <c r="G63" s="62"/>
      <c r="H63" s="62">
        <v>90</v>
      </c>
      <c r="I63" s="62"/>
      <c r="J63" s="62"/>
      <c r="K63" s="62"/>
      <c r="L63" s="62">
        <v>63</v>
      </c>
      <c r="M63" s="62">
        <v>68</v>
      </c>
      <c r="N63" s="62"/>
      <c r="O63" s="62"/>
      <c r="P63" s="62">
        <v>62</v>
      </c>
      <c r="Q63" s="62"/>
      <c r="R63" s="62"/>
      <c r="S63" s="62"/>
      <c r="T63" s="62">
        <v>95</v>
      </c>
      <c r="U63" s="63"/>
      <c r="V63" s="64">
        <f t="shared" si="2"/>
        <v>5</v>
      </c>
      <c r="W63" s="65">
        <f t="shared" si="3"/>
        <v>378</v>
      </c>
    </row>
    <row r="64" spans="2:23" ht="12.75">
      <c r="B64" s="313">
        <v>55</v>
      </c>
      <c r="C64" s="58" t="s">
        <v>133</v>
      </c>
      <c r="D64" s="59" t="s">
        <v>134</v>
      </c>
      <c r="E64" s="60">
        <v>0.030752314814814816</v>
      </c>
      <c r="F64" s="61">
        <v>53</v>
      </c>
      <c r="G64" s="62">
        <v>75</v>
      </c>
      <c r="H64" s="62"/>
      <c r="I64" s="62"/>
      <c r="J64" s="62"/>
      <c r="K64" s="62"/>
      <c r="L64" s="62">
        <v>85</v>
      </c>
      <c r="M64" s="62"/>
      <c r="N64" s="62"/>
      <c r="O64" s="62"/>
      <c r="P64" s="62"/>
      <c r="Q64" s="62"/>
      <c r="R64" s="62">
        <v>68</v>
      </c>
      <c r="S64" s="62"/>
      <c r="T64" s="62"/>
      <c r="U64" s="63">
        <v>94</v>
      </c>
      <c r="V64" s="64">
        <f>COUNT(F64:U64)</f>
        <v>5</v>
      </c>
      <c r="W64" s="65">
        <f>IF(V64&lt;7,SUM(F64:U64),SUM(LARGE(F64:U64,1),LARGE(F64:U64,2),LARGE(F64:U64,3),LARGE(F64:U64,4),LARGE(F64:U64,5),LARGE(F64:U64,6),LARGE(F64:U64,7)))</f>
        <v>375</v>
      </c>
    </row>
    <row r="65" spans="2:23" ht="12.75">
      <c r="B65" s="313">
        <v>56</v>
      </c>
      <c r="C65" s="58" t="s">
        <v>347</v>
      </c>
      <c r="D65" s="59" t="s">
        <v>54</v>
      </c>
      <c r="E65" s="60">
        <v>0.030891203703703702</v>
      </c>
      <c r="F65" s="61">
        <v>64</v>
      </c>
      <c r="G65" s="62"/>
      <c r="H65" s="62"/>
      <c r="I65" s="62">
        <v>59</v>
      </c>
      <c r="J65" s="62"/>
      <c r="K65" s="62"/>
      <c r="L65" s="62">
        <v>71</v>
      </c>
      <c r="M65" s="62"/>
      <c r="N65" s="62">
        <v>82</v>
      </c>
      <c r="O65" s="62"/>
      <c r="P65" s="62">
        <v>79</v>
      </c>
      <c r="Q65" s="62"/>
      <c r="R65" s="62"/>
      <c r="S65" s="62"/>
      <c r="T65" s="62"/>
      <c r="U65" s="63"/>
      <c r="V65" s="64">
        <f t="shared" si="2"/>
        <v>5</v>
      </c>
      <c r="W65" s="65">
        <f t="shared" si="3"/>
        <v>355</v>
      </c>
    </row>
    <row r="66" spans="2:23" ht="12.75">
      <c r="B66" s="313">
        <v>57</v>
      </c>
      <c r="C66" s="58" t="s">
        <v>285</v>
      </c>
      <c r="D66" s="59" t="s">
        <v>286</v>
      </c>
      <c r="E66" s="60">
        <v>0.03673611111111111</v>
      </c>
      <c r="F66" s="61">
        <v>50</v>
      </c>
      <c r="G66" s="62">
        <v>61</v>
      </c>
      <c r="H66" s="62"/>
      <c r="I66" s="62"/>
      <c r="J66" s="62"/>
      <c r="K66" s="62"/>
      <c r="L66" s="62">
        <v>79</v>
      </c>
      <c r="M66" s="62"/>
      <c r="N66" s="62"/>
      <c r="O66" s="62"/>
      <c r="P66" s="62"/>
      <c r="Q66" s="62"/>
      <c r="R66" s="62"/>
      <c r="S66" s="62"/>
      <c r="T66" s="62">
        <v>74</v>
      </c>
      <c r="U66" s="63">
        <v>78</v>
      </c>
      <c r="V66" s="64">
        <f>COUNT(F66:U66)</f>
        <v>5</v>
      </c>
      <c r="W66" s="65">
        <f>IF(V66&lt;7,SUM(F66:U66),SUM(LARGE(F66:U66,1),LARGE(F66:U66,2),LARGE(F66:U66,3),LARGE(F66:U66,4),LARGE(F66:U66,5),LARGE(F66:U66,6),LARGE(F66:U66,7)))</f>
        <v>342</v>
      </c>
    </row>
    <row r="67" spans="2:23" ht="12.75">
      <c r="B67" s="313">
        <v>58</v>
      </c>
      <c r="C67" s="58" t="s">
        <v>25</v>
      </c>
      <c r="D67" s="59" t="s">
        <v>309</v>
      </c>
      <c r="E67" s="60">
        <v>0.0290162037037037</v>
      </c>
      <c r="F67" s="61"/>
      <c r="G67" s="62">
        <v>92</v>
      </c>
      <c r="H67" s="62">
        <v>71</v>
      </c>
      <c r="I67" s="62">
        <v>79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>
        <v>94</v>
      </c>
      <c r="U67" s="63"/>
      <c r="V67" s="64">
        <f t="shared" si="2"/>
        <v>4</v>
      </c>
      <c r="W67" s="65">
        <f t="shared" si="3"/>
        <v>336</v>
      </c>
    </row>
    <row r="68" spans="2:23" ht="12.75">
      <c r="B68" s="313">
        <v>59</v>
      </c>
      <c r="C68" s="58" t="s">
        <v>18</v>
      </c>
      <c r="D68" s="59" t="s">
        <v>155</v>
      </c>
      <c r="E68" s="60">
        <v>0.025717592592592594</v>
      </c>
      <c r="F68" s="61">
        <v>77</v>
      </c>
      <c r="G68" s="62"/>
      <c r="H68" s="62"/>
      <c r="I68" s="62">
        <v>92</v>
      </c>
      <c r="J68" s="62">
        <v>84</v>
      </c>
      <c r="K68" s="62"/>
      <c r="L68" s="62"/>
      <c r="M68" s="62">
        <v>80</v>
      </c>
      <c r="N68" s="62"/>
      <c r="O68" s="62"/>
      <c r="P68" s="62"/>
      <c r="Q68" s="62"/>
      <c r="R68" s="62"/>
      <c r="S68" s="62"/>
      <c r="T68" s="62"/>
      <c r="U68" s="63"/>
      <c r="V68" s="64">
        <f t="shared" si="2"/>
        <v>4</v>
      </c>
      <c r="W68" s="65">
        <f t="shared" si="3"/>
        <v>333</v>
      </c>
    </row>
    <row r="69" spans="2:23" ht="12.75">
      <c r="B69" s="313">
        <v>60</v>
      </c>
      <c r="C69" s="58" t="s">
        <v>11</v>
      </c>
      <c r="D69" s="59" t="s">
        <v>35</v>
      </c>
      <c r="E69" s="60">
        <v>0.042673611111111114</v>
      </c>
      <c r="F69" s="61">
        <v>94</v>
      </c>
      <c r="G69" s="62"/>
      <c r="H69" s="62">
        <v>75</v>
      </c>
      <c r="I69" s="62">
        <v>91</v>
      </c>
      <c r="J69" s="62">
        <v>72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  <c r="V69" s="64">
        <f t="shared" si="2"/>
        <v>4</v>
      </c>
      <c r="W69" s="65">
        <f t="shared" si="3"/>
        <v>332</v>
      </c>
    </row>
    <row r="70" spans="2:23" ht="12.75">
      <c r="B70" s="313">
        <v>61</v>
      </c>
      <c r="C70" s="58" t="s">
        <v>399</v>
      </c>
      <c r="D70" s="59" t="s">
        <v>42</v>
      </c>
      <c r="E70" s="60">
        <v>0.026064814814814815</v>
      </c>
      <c r="F70" s="61"/>
      <c r="G70" s="62"/>
      <c r="H70" s="62"/>
      <c r="I70" s="62"/>
      <c r="J70" s="62">
        <v>97</v>
      </c>
      <c r="K70" s="62"/>
      <c r="L70" s="62">
        <v>66</v>
      </c>
      <c r="M70" s="62">
        <v>66</v>
      </c>
      <c r="N70" s="62"/>
      <c r="O70" s="62"/>
      <c r="P70" s="62"/>
      <c r="Q70" s="62"/>
      <c r="R70" s="62"/>
      <c r="S70" s="62"/>
      <c r="T70" s="62">
        <v>92</v>
      </c>
      <c r="U70" s="63"/>
      <c r="V70" s="64">
        <f t="shared" si="2"/>
        <v>4</v>
      </c>
      <c r="W70" s="65">
        <f t="shared" si="3"/>
        <v>321</v>
      </c>
    </row>
    <row r="71" spans="2:23" ht="12.75">
      <c r="B71" s="313">
        <v>62</v>
      </c>
      <c r="C71" s="58" t="s">
        <v>66</v>
      </c>
      <c r="D71" s="59" t="s">
        <v>72</v>
      </c>
      <c r="E71" s="60">
        <v>0.03446759259259259</v>
      </c>
      <c r="F71" s="61"/>
      <c r="G71" s="62">
        <v>63</v>
      </c>
      <c r="H71" s="62"/>
      <c r="I71" s="62"/>
      <c r="J71" s="62">
        <v>77</v>
      </c>
      <c r="K71" s="62"/>
      <c r="L71" s="62"/>
      <c r="M71" s="62">
        <v>95</v>
      </c>
      <c r="N71" s="62"/>
      <c r="O71" s="62"/>
      <c r="P71" s="62"/>
      <c r="Q71" s="62"/>
      <c r="R71" s="62"/>
      <c r="S71" s="62">
        <v>85</v>
      </c>
      <c r="T71" s="62"/>
      <c r="U71" s="63"/>
      <c r="V71" s="64">
        <f t="shared" si="2"/>
        <v>4</v>
      </c>
      <c r="W71" s="65">
        <f t="shared" si="3"/>
        <v>320</v>
      </c>
    </row>
    <row r="72" spans="2:23" ht="12.75">
      <c r="B72" s="313">
        <v>63</v>
      </c>
      <c r="C72" s="58" t="s">
        <v>140</v>
      </c>
      <c r="D72" s="59" t="s">
        <v>141</v>
      </c>
      <c r="E72" s="60">
        <v>0.04171296296296296</v>
      </c>
      <c r="F72" s="61"/>
      <c r="G72" s="62"/>
      <c r="H72" s="62"/>
      <c r="I72" s="62"/>
      <c r="J72" s="62"/>
      <c r="K72" s="62">
        <v>81</v>
      </c>
      <c r="L72" s="62"/>
      <c r="M72" s="62"/>
      <c r="N72" s="62"/>
      <c r="O72" s="62">
        <v>76</v>
      </c>
      <c r="P72" s="62">
        <v>96</v>
      </c>
      <c r="Q72" s="62"/>
      <c r="R72" s="62"/>
      <c r="S72" s="62"/>
      <c r="T72" s="62"/>
      <c r="U72" s="63">
        <v>64</v>
      </c>
      <c r="V72" s="64">
        <f>COUNT(F72:U72)</f>
        <v>4</v>
      </c>
      <c r="W72" s="65">
        <f>IF(V72&lt;7,SUM(F72:U72),SUM(LARGE(F72:U72,1),LARGE(F72:U72,2),LARGE(F72:U72,3),LARGE(F72:U72,4),LARGE(F72:U72,5),LARGE(F72:U72,6),LARGE(F72:U72,7)))</f>
        <v>317</v>
      </c>
    </row>
    <row r="73" spans="2:23" ht="12.75">
      <c r="B73" s="313">
        <v>64</v>
      </c>
      <c r="C73" s="58" t="s">
        <v>337</v>
      </c>
      <c r="D73" s="59" t="s">
        <v>53</v>
      </c>
      <c r="E73" s="60">
        <v>0.038483796296296294</v>
      </c>
      <c r="F73" s="61"/>
      <c r="G73" s="62">
        <v>57</v>
      </c>
      <c r="H73" s="62"/>
      <c r="I73" s="62">
        <v>52</v>
      </c>
      <c r="J73" s="62"/>
      <c r="K73" s="62"/>
      <c r="L73" s="62">
        <v>70</v>
      </c>
      <c r="M73" s="62">
        <v>52</v>
      </c>
      <c r="N73" s="62">
        <v>83</v>
      </c>
      <c r="O73" s="62"/>
      <c r="P73" s="62"/>
      <c r="Q73" s="62"/>
      <c r="R73" s="62"/>
      <c r="S73" s="62"/>
      <c r="T73" s="62"/>
      <c r="U73" s="63"/>
      <c r="V73" s="64">
        <f aca="true" t="shared" si="4" ref="V73:V99">COUNT(F73:U73)</f>
        <v>5</v>
      </c>
      <c r="W73" s="65">
        <f aca="true" t="shared" si="5" ref="W73:W99">IF(V73&lt;7,SUM(F73:U73),SUM(LARGE(F73:U73,1),LARGE(F73:U73,2),LARGE(F73:U73,3),LARGE(F73:U73,4),LARGE(F73:U73,5),LARGE(F73:U73,6),LARGE(F73:U73,7)))</f>
        <v>314</v>
      </c>
    </row>
    <row r="74" spans="2:23" ht="12.75">
      <c r="B74" s="313">
        <v>65</v>
      </c>
      <c r="C74" s="58" t="s">
        <v>181</v>
      </c>
      <c r="D74" s="59" t="s">
        <v>182</v>
      </c>
      <c r="E74" s="60">
        <v>0.029618055555555554</v>
      </c>
      <c r="F74" s="61">
        <v>73</v>
      </c>
      <c r="G74" s="62">
        <v>81</v>
      </c>
      <c r="H74" s="62"/>
      <c r="I74" s="62"/>
      <c r="J74" s="62"/>
      <c r="K74" s="62"/>
      <c r="L74" s="62">
        <v>57</v>
      </c>
      <c r="M74" s="62">
        <v>82</v>
      </c>
      <c r="N74" s="62"/>
      <c r="O74" s="62"/>
      <c r="P74" s="62"/>
      <c r="Q74" s="62"/>
      <c r="R74" s="62"/>
      <c r="S74" s="62"/>
      <c r="T74" s="62"/>
      <c r="U74" s="63"/>
      <c r="V74" s="64">
        <f t="shared" si="4"/>
        <v>4</v>
      </c>
      <c r="W74" s="65">
        <f t="shared" si="5"/>
        <v>293</v>
      </c>
    </row>
    <row r="75" spans="2:23" ht="12.75">
      <c r="B75" s="313" t="s">
        <v>658</v>
      </c>
      <c r="C75" s="58" t="s">
        <v>24</v>
      </c>
      <c r="D75" s="59" t="s">
        <v>244</v>
      </c>
      <c r="E75" s="60">
        <v>0.04322916666666667</v>
      </c>
      <c r="F75" s="61"/>
      <c r="G75" s="62"/>
      <c r="H75" s="62"/>
      <c r="I75" s="62"/>
      <c r="J75" s="362">
        <v>100</v>
      </c>
      <c r="K75" s="62"/>
      <c r="L75" s="62">
        <v>93</v>
      </c>
      <c r="M75" s="62"/>
      <c r="N75" s="62"/>
      <c r="O75" s="62"/>
      <c r="P75" s="62"/>
      <c r="Q75" s="62"/>
      <c r="R75" s="62"/>
      <c r="S75" s="62"/>
      <c r="T75" s="62"/>
      <c r="U75" s="63">
        <v>97</v>
      </c>
      <c r="V75" s="64">
        <f>COUNT(F75:U75)</f>
        <v>3</v>
      </c>
      <c r="W75" s="65">
        <f>IF(V75&lt;7,SUM(F75:U75),SUM(LARGE(F75:U75,1),LARGE(F75:U75,2),LARGE(F75:U75,3),LARGE(F75:U75,4),LARGE(F75:U75,5),LARGE(F75:U75,6),LARGE(F75:U75,7)))</f>
        <v>290</v>
      </c>
    </row>
    <row r="76" spans="2:23" ht="12.75">
      <c r="B76" s="313" t="s">
        <v>658</v>
      </c>
      <c r="C76" s="58" t="s">
        <v>315</v>
      </c>
      <c r="D76" s="59" t="s">
        <v>316</v>
      </c>
      <c r="E76" s="60">
        <v>0.03377314814814815</v>
      </c>
      <c r="F76" s="61"/>
      <c r="G76" s="62"/>
      <c r="H76" s="62"/>
      <c r="I76" s="62">
        <v>48</v>
      </c>
      <c r="J76" s="62"/>
      <c r="K76" s="62"/>
      <c r="L76" s="62">
        <v>60</v>
      </c>
      <c r="M76" s="62"/>
      <c r="N76" s="62"/>
      <c r="O76" s="62"/>
      <c r="P76" s="62"/>
      <c r="Q76" s="62"/>
      <c r="R76" s="62"/>
      <c r="S76" s="62"/>
      <c r="T76" s="62">
        <v>96</v>
      </c>
      <c r="U76" s="63">
        <v>86</v>
      </c>
      <c r="V76" s="64">
        <f>COUNT(F76:U76)</f>
        <v>4</v>
      </c>
      <c r="W76" s="65">
        <f>IF(V76&lt;7,SUM(F76:U76),SUM(LARGE(F76:U76,1),LARGE(F76:U76,2),LARGE(F76:U76,3),LARGE(F76:U76,4),LARGE(F76:U76,5),LARGE(F76:U76,6),LARGE(F76:U76,7)))</f>
        <v>290</v>
      </c>
    </row>
    <row r="77" spans="2:23" ht="12.75">
      <c r="B77" s="313" t="s">
        <v>658</v>
      </c>
      <c r="C77" s="58" t="s">
        <v>315</v>
      </c>
      <c r="D77" s="59" t="s">
        <v>316</v>
      </c>
      <c r="E77" s="60">
        <v>0.03377314814814815</v>
      </c>
      <c r="F77" s="61"/>
      <c r="G77" s="62"/>
      <c r="H77" s="62"/>
      <c r="I77" s="62">
        <v>48</v>
      </c>
      <c r="J77" s="62"/>
      <c r="K77" s="62"/>
      <c r="L77" s="62">
        <v>60</v>
      </c>
      <c r="M77" s="62"/>
      <c r="N77" s="62"/>
      <c r="O77" s="62"/>
      <c r="P77" s="62"/>
      <c r="Q77" s="62"/>
      <c r="R77" s="62"/>
      <c r="S77" s="62"/>
      <c r="T77" s="62">
        <v>96</v>
      </c>
      <c r="U77" s="63">
        <v>86</v>
      </c>
      <c r="V77" s="64">
        <f>COUNT(F77:U77)</f>
        <v>4</v>
      </c>
      <c r="W77" s="65">
        <f>IF(V77&lt;7,SUM(F77:U77),SUM(LARGE(F77:U77,1),LARGE(F77:U77,2),LARGE(F77:U77,3),LARGE(F77:U77,4),LARGE(F77:U77,5),LARGE(F77:U77,6),LARGE(F77:U77,7)))</f>
        <v>290</v>
      </c>
    </row>
    <row r="78" spans="2:23" ht="12.75">
      <c r="B78" s="313">
        <v>69</v>
      </c>
      <c r="C78" s="58" t="s">
        <v>359</v>
      </c>
      <c r="D78" s="59" t="s">
        <v>332</v>
      </c>
      <c r="E78" s="60">
        <v>0.034386574074074076</v>
      </c>
      <c r="F78" s="61"/>
      <c r="G78" s="62"/>
      <c r="H78" s="62"/>
      <c r="I78" s="62"/>
      <c r="J78" s="62">
        <v>69</v>
      </c>
      <c r="K78" s="62"/>
      <c r="L78" s="62"/>
      <c r="M78" s="62">
        <v>62</v>
      </c>
      <c r="N78" s="62">
        <v>94</v>
      </c>
      <c r="O78" s="62"/>
      <c r="P78" s="62"/>
      <c r="Q78" s="62"/>
      <c r="R78" s="62"/>
      <c r="S78" s="62"/>
      <c r="T78" s="62">
        <v>63</v>
      </c>
      <c r="U78" s="63"/>
      <c r="V78" s="64">
        <f t="shared" si="4"/>
        <v>4</v>
      </c>
      <c r="W78" s="65">
        <f t="shared" si="5"/>
        <v>288</v>
      </c>
    </row>
    <row r="79" spans="2:23" ht="12.75">
      <c r="B79" s="313">
        <v>70</v>
      </c>
      <c r="C79" s="58" t="s">
        <v>328</v>
      </c>
      <c r="D79" s="59" t="s">
        <v>239</v>
      </c>
      <c r="E79" s="60">
        <v>0.044259259259259255</v>
      </c>
      <c r="F79" s="61">
        <v>69</v>
      </c>
      <c r="G79" s="62">
        <v>66</v>
      </c>
      <c r="H79" s="62"/>
      <c r="I79" s="62">
        <v>53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>
        <v>99</v>
      </c>
      <c r="U79" s="63"/>
      <c r="V79" s="64">
        <f t="shared" si="4"/>
        <v>4</v>
      </c>
      <c r="W79" s="65">
        <f t="shared" si="5"/>
        <v>287</v>
      </c>
    </row>
    <row r="80" spans="2:23" ht="12.75">
      <c r="B80" s="313">
        <v>71</v>
      </c>
      <c r="C80" s="58" t="s">
        <v>13</v>
      </c>
      <c r="D80" s="59" t="s">
        <v>300</v>
      </c>
      <c r="E80" s="60">
        <v>0.023738425925925923</v>
      </c>
      <c r="F80" s="61"/>
      <c r="G80" s="62"/>
      <c r="H80" s="62"/>
      <c r="I80" s="62">
        <v>97</v>
      </c>
      <c r="J80" s="62"/>
      <c r="K80" s="62"/>
      <c r="L80" s="62"/>
      <c r="M80" s="62"/>
      <c r="N80" s="62"/>
      <c r="O80" s="62"/>
      <c r="P80" s="62"/>
      <c r="Q80" s="62">
        <v>99</v>
      </c>
      <c r="R80" s="62"/>
      <c r="S80" s="62">
        <v>89</v>
      </c>
      <c r="T80" s="62"/>
      <c r="U80" s="63"/>
      <c r="V80" s="64">
        <f t="shared" si="4"/>
        <v>3</v>
      </c>
      <c r="W80" s="65">
        <f t="shared" si="5"/>
        <v>285</v>
      </c>
    </row>
    <row r="81" spans="2:23" ht="12.75">
      <c r="B81" s="313">
        <v>72</v>
      </c>
      <c r="C81" s="58" t="s">
        <v>346</v>
      </c>
      <c r="D81" s="59" t="s">
        <v>265</v>
      </c>
      <c r="E81" s="60">
        <v>0.03377314814814815</v>
      </c>
      <c r="F81" s="61">
        <v>74</v>
      </c>
      <c r="G81" s="62"/>
      <c r="H81" s="62"/>
      <c r="I81" s="62">
        <v>62</v>
      </c>
      <c r="J81" s="62"/>
      <c r="K81" s="62"/>
      <c r="L81" s="62"/>
      <c r="M81" s="62">
        <v>71</v>
      </c>
      <c r="N81" s="62"/>
      <c r="O81" s="62"/>
      <c r="P81" s="62"/>
      <c r="Q81" s="62"/>
      <c r="R81" s="62"/>
      <c r="S81" s="62"/>
      <c r="T81" s="62"/>
      <c r="U81" s="63">
        <v>63</v>
      </c>
      <c r="V81" s="64">
        <f>COUNT(F81:U81)</f>
        <v>4</v>
      </c>
      <c r="W81" s="65">
        <f>IF(V81&lt;7,SUM(F81:U81),SUM(LARGE(F81:U81,1),LARGE(F81:U81,2),LARGE(F81:U81,3),LARGE(F81:U81,4),LARGE(F81:U81,5),LARGE(F81:U81,6),LARGE(F81:U81,7)))</f>
        <v>270</v>
      </c>
    </row>
    <row r="82" spans="2:23" ht="12.75">
      <c r="B82" s="313">
        <v>73</v>
      </c>
      <c r="C82" s="58" t="s">
        <v>341</v>
      </c>
      <c r="D82" s="59" t="s">
        <v>342</v>
      </c>
      <c r="E82" s="60">
        <v>0.03715277777777778</v>
      </c>
      <c r="F82" s="61"/>
      <c r="G82" s="62"/>
      <c r="H82" s="62"/>
      <c r="I82" s="62">
        <v>47</v>
      </c>
      <c r="J82" s="62"/>
      <c r="K82" s="62"/>
      <c r="L82" s="62">
        <v>54</v>
      </c>
      <c r="M82" s="62"/>
      <c r="N82" s="62"/>
      <c r="O82" s="62"/>
      <c r="P82" s="62">
        <v>83</v>
      </c>
      <c r="Q82" s="62"/>
      <c r="R82" s="62"/>
      <c r="S82" s="62"/>
      <c r="T82" s="62"/>
      <c r="U82" s="63">
        <v>84</v>
      </c>
      <c r="V82" s="64">
        <f>COUNT(F82:U82)</f>
        <v>4</v>
      </c>
      <c r="W82" s="65">
        <f>IF(V82&lt;7,SUM(F82:U82),SUM(LARGE(F82:U82,1),LARGE(F82:U82,2),LARGE(F82:U82,3),LARGE(F82:U82,4),LARGE(F82:U82,5),LARGE(F82:U82,6),LARGE(F82:U82,7)))</f>
        <v>268</v>
      </c>
    </row>
    <row r="83" spans="2:23" ht="12.75">
      <c r="B83" s="313">
        <v>74</v>
      </c>
      <c r="C83" s="58" t="s">
        <v>13</v>
      </c>
      <c r="D83" s="59" t="s">
        <v>45</v>
      </c>
      <c r="E83" s="60">
        <v>0.03608796296296297</v>
      </c>
      <c r="F83" s="61"/>
      <c r="G83" s="62"/>
      <c r="H83" s="62">
        <v>93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>
        <v>87</v>
      </c>
      <c r="T83" s="62"/>
      <c r="U83" s="63">
        <v>79</v>
      </c>
      <c r="V83" s="64">
        <f>COUNT(F83:U83)</f>
        <v>3</v>
      </c>
      <c r="W83" s="65">
        <f>IF(V83&lt;7,SUM(F83:U83),SUM(LARGE(F83:U83,1),LARGE(F83:U83,2),LARGE(F83:U83,3),LARGE(F83:U83,4),LARGE(F83:U83,5),LARGE(F83:U83,6),LARGE(F83:U83,7)))</f>
        <v>259</v>
      </c>
    </row>
    <row r="84" spans="2:23" ht="12.75">
      <c r="B84" s="313">
        <v>75</v>
      </c>
      <c r="C84" s="58" t="s">
        <v>362</v>
      </c>
      <c r="D84" s="59" t="s">
        <v>387</v>
      </c>
      <c r="E84" s="60">
        <v>0.026493055555555558</v>
      </c>
      <c r="F84" s="61">
        <v>80</v>
      </c>
      <c r="G84" s="62"/>
      <c r="H84" s="62"/>
      <c r="I84" s="62"/>
      <c r="J84" s="62"/>
      <c r="K84" s="62"/>
      <c r="L84" s="62"/>
      <c r="M84" s="62"/>
      <c r="N84" s="62"/>
      <c r="O84" s="62">
        <v>75</v>
      </c>
      <c r="P84" s="62"/>
      <c r="Q84" s="62"/>
      <c r="R84" s="62"/>
      <c r="S84" s="62"/>
      <c r="T84" s="62">
        <v>98</v>
      </c>
      <c r="U84" s="63"/>
      <c r="V84" s="64">
        <f t="shared" si="4"/>
        <v>3</v>
      </c>
      <c r="W84" s="65">
        <f t="shared" si="5"/>
        <v>253</v>
      </c>
    </row>
    <row r="85" spans="2:23" ht="12.75">
      <c r="B85" s="313" t="s">
        <v>659</v>
      </c>
      <c r="C85" s="58" t="s">
        <v>86</v>
      </c>
      <c r="D85" s="59" t="s">
        <v>216</v>
      </c>
      <c r="E85" s="60">
        <v>0.03256944444444444</v>
      </c>
      <c r="F85" s="61"/>
      <c r="G85" s="62">
        <v>87</v>
      </c>
      <c r="H85" s="62"/>
      <c r="I85" s="62"/>
      <c r="J85" s="62"/>
      <c r="K85" s="62"/>
      <c r="L85" s="62"/>
      <c r="M85" s="62">
        <v>64</v>
      </c>
      <c r="N85" s="62">
        <v>93</v>
      </c>
      <c r="O85" s="62"/>
      <c r="P85" s="62"/>
      <c r="Q85" s="62"/>
      <c r="R85" s="62"/>
      <c r="S85" s="62"/>
      <c r="T85" s="62"/>
      <c r="U85" s="63"/>
      <c r="V85" s="64">
        <f t="shared" si="4"/>
        <v>3</v>
      </c>
      <c r="W85" s="65">
        <f t="shared" si="5"/>
        <v>244</v>
      </c>
    </row>
    <row r="86" spans="2:23" ht="12.75">
      <c r="B86" s="313" t="s">
        <v>659</v>
      </c>
      <c r="C86" s="58" t="s">
        <v>224</v>
      </c>
      <c r="D86" s="59" t="s">
        <v>223</v>
      </c>
      <c r="E86" s="60">
        <v>0.03980324074074074</v>
      </c>
      <c r="F86" s="61">
        <v>98</v>
      </c>
      <c r="G86" s="62">
        <v>94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>
        <v>52</v>
      </c>
      <c r="U86" s="63"/>
      <c r="V86" s="64">
        <f t="shared" si="4"/>
        <v>3</v>
      </c>
      <c r="W86" s="65">
        <f t="shared" si="5"/>
        <v>244</v>
      </c>
    </row>
    <row r="87" spans="2:23" ht="12.75">
      <c r="B87" s="313">
        <v>78</v>
      </c>
      <c r="C87" s="58" t="s">
        <v>203</v>
      </c>
      <c r="D87" s="59" t="s">
        <v>202</v>
      </c>
      <c r="E87" s="60">
        <v>0.026898148148148147</v>
      </c>
      <c r="F87" s="61"/>
      <c r="G87" s="62"/>
      <c r="H87" s="62"/>
      <c r="I87" s="62"/>
      <c r="J87" s="62"/>
      <c r="K87" s="62"/>
      <c r="L87" s="62"/>
      <c r="M87" s="62">
        <v>63</v>
      </c>
      <c r="N87" s="62">
        <v>92</v>
      </c>
      <c r="O87" s="62"/>
      <c r="P87" s="62"/>
      <c r="Q87" s="62"/>
      <c r="R87" s="62">
        <v>82</v>
      </c>
      <c r="S87" s="62"/>
      <c r="T87" s="62"/>
      <c r="U87" s="63"/>
      <c r="V87" s="64">
        <f t="shared" si="4"/>
        <v>3</v>
      </c>
      <c r="W87" s="65">
        <f t="shared" si="5"/>
        <v>237</v>
      </c>
    </row>
    <row r="88" spans="2:23" ht="12.75">
      <c r="B88" s="313">
        <v>79</v>
      </c>
      <c r="C88" s="58" t="s">
        <v>66</v>
      </c>
      <c r="D88" s="59" t="s">
        <v>219</v>
      </c>
      <c r="E88" s="60">
        <v>0.03401620370370371</v>
      </c>
      <c r="F88" s="61"/>
      <c r="G88" s="62">
        <v>62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>
        <v>84</v>
      </c>
      <c r="S88" s="62"/>
      <c r="T88" s="62"/>
      <c r="U88" s="63">
        <v>82</v>
      </c>
      <c r="V88" s="64">
        <f>COUNT(F88:U88)</f>
        <v>3</v>
      </c>
      <c r="W88" s="65">
        <f>IF(V88&lt;7,SUM(F88:U88),SUM(LARGE(F88:U88,1),LARGE(F88:U88,2),LARGE(F88:U88,3),LARGE(F88:U88,4),LARGE(F88:U88,5),LARGE(F88:U88,6),LARGE(F88:U88,7)))</f>
        <v>228</v>
      </c>
    </row>
    <row r="89" spans="2:23" ht="12.75">
      <c r="B89" s="313">
        <v>80</v>
      </c>
      <c r="C89" s="58" t="s">
        <v>329</v>
      </c>
      <c r="D89" s="59" t="s">
        <v>128</v>
      </c>
      <c r="E89" s="60">
        <v>0.04255787037037037</v>
      </c>
      <c r="F89" s="61"/>
      <c r="G89" s="62"/>
      <c r="H89" s="62"/>
      <c r="I89" s="62">
        <v>54</v>
      </c>
      <c r="J89" s="62"/>
      <c r="K89" s="62"/>
      <c r="L89" s="62">
        <v>98</v>
      </c>
      <c r="M89" s="62"/>
      <c r="N89" s="62"/>
      <c r="O89" s="62"/>
      <c r="P89" s="62"/>
      <c r="Q89" s="62"/>
      <c r="R89" s="62"/>
      <c r="S89" s="62"/>
      <c r="T89" s="62"/>
      <c r="U89" s="63">
        <v>75</v>
      </c>
      <c r="V89" s="64">
        <f>COUNT(F89:U89)</f>
        <v>3</v>
      </c>
      <c r="W89" s="65">
        <f>IF(V89&lt;7,SUM(F89:U89),SUM(LARGE(F89:U89,1),LARGE(F89:U89,2),LARGE(F89:U89,3),LARGE(F89:U89,4),LARGE(F89:U89,5),LARGE(F89:U89,6),LARGE(F89:U89,7)))</f>
        <v>227</v>
      </c>
    </row>
    <row r="90" spans="2:23" ht="12.75">
      <c r="B90" s="313">
        <v>81</v>
      </c>
      <c r="C90" s="58" t="s">
        <v>149</v>
      </c>
      <c r="D90" s="59" t="s">
        <v>236</v>
      </c>
      <c r="E90" s="60">
        <v>0.02951388888888889</v>
      </c>
      <c r="F90" s="61"/>
      <c r="G90" s="62">
        <v>59</v>
      </c>
      <c r="H90" s="62"/>
      <c r="I90" s="62"/>
      <c r="J90" s="62"/>
      <c r="K90" s="62"/>
      <c r="L90" s="62"/>
      <c r="M90" s="62"/>
      <c r="N90" s="62">
        <v>91</v>
      </c>
      <c r="O90" s="62"/>
      <c r="P90" s="62"/>
      <c r="Q90" s="62"/>
      <c r="R90" s="62"/>
      <c r="S90" s="62"/>
      <c r="T90" s="62"/>
      <c r="U90" s="63">
        <v>74</v>
      </c>
      <c r="V90" s="64">
        <f>COUNT(F90:U90)</f>
        <v>3</v>
      </c>
      <c r="W90" s="65">
        <f>IF(V90&lt;7,SUM(F90:U90),SUM(LARGE(F90:U90,1),LARGE(F90:U90,2),LARGE(F90:U90,3),LARGE(F90:U90,4),LARGE(F90:U90,5),LARGE(F90:U90,6),LARGE(F90:U90,7)))</f>
        <v>224</v>
      </c>
    </row>
    <row r="91" spans="2:23" ht="12.75">
      <c r="B91" s="313">
        <v>82</v>
      </c>
      <c r="C91" s="58" t="s">
        <v>331</v>
      </c>
      <c r="D91" s="59" t="s">
        <v>332</v>
      </c>
      <c r="E91" s="60">
        <v>0.03998842592592593</v>
      </c>
      <c r="F91" s="61"/>
      <c r="G91" s="62"/>
      <c r="H91" s="62"/>
      <c r="I91" s="62"/>
      <c r="J91" s="62"/>
      <c r="K91" s="62"/>
      <c r="L91" s="62"/>
      <c r="M91" s="62">
        <v>58</v>
      </c>
      <c r="N91" s="62">
        <v>97</v>
      </c>
      <c r="O91" s="62"/>
      <c r="P91" s="62"/>
      <c r="Q91" s="62"/>
      <c r="R91" s="62"/>
      <c r="S91" s="62"/>
      <c r="T91" s="62">
        <v>68</v>
      </c>
      <c r="U91" s="63"/>
      <c r="V91" s="64">
        <f t="shared" si="4"/>
        <v>3</v>
      </c>
      <c r="W91" s="65">
        <f t="shared" si="5"/>
        <v>223</v>
      </c>
    </row>
    <row r="92" spans="2:23" ht="12.75">
      <c r="B92" s="313">
        <v>83</v>
      </c>
      <c r="C92" s="58" t="s">
        <v>1</v>
      </c>
      <c r="D92" s="59" t="s">
        <v>30</v>
      </c>
      <c r="E92" s="60">
        <v>0.030162037037037032</v>
      </c>
      <c r="F92" s="61"/>
      <c r="G92" s="62"/>
      <c r="H92" s="62"/>
      <c r="I92" s="62"/>
      <c r="J92" s="62"/>
      <c r="K92" s="62"/>
      <c r="L92" s="62"/>
      <c r="M92" s="62"/>
      <c r="N92" s="62"/>
      <c r="O92" s="62"/>
      <c r="P92" s="62">
        <v>64</v>
      </c>
      <c r="Q92" s="62">
        <v>84</v>
      </c>
      <c r="R92" s="62">
        <v>74</v>
      </c>
      <c r="S92" s="62"/>
      <c r="T92" s="62"/>
      <c r="U92" s="63"/>
      <c r="V92" s="64">
        <f t="shared" si="4"/>
        <v>3</v>
      </c>
      <c r="W92" s="65">
        <f t="shared" si="5"/>
        <v>222</v>
      </c>
    </row>
    <row r="93" spans="2:23" ht="12.75">
      <c r="B93" s="313">
        <v>84</v>
      </c>
      <c r="C93" s="58" t="s">
        <v>3</v>
      </c>
      <c r="D93" s="59" t="s">
        <v>35</v>
      </c>
      <c r="E93" s="60">
        <v>0.03005787037037037</v>
      </c>
      <c r="F93" s="61">
        <v>56</v>
      </c>
      <c r="G93" s="62">
        <v>72</v>
      </c>
      <c r="H93" s="62">
        <v>87</v>
      </c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3"/>
      <c r="V93" s="64">
        <f t="shared" si="4"/>
        <v>3</v>
      </c>
      <c r="W93" s="65">
        <f t="shared" si="5"/>
        <v>215</v>
      </c>
    </row>
    <row r="94" spans="2:23" ht="12.75">
      <c r="B94" s="313">
        <v>85</v>
      </c>
      <c r="C94" s="58" t="s">
        <v>19</v>
      </c>
      <c r="D94" s="59" t="s">
        <v>255</v>
      </c>
      <c r="E94" s="60">
        <v>0.024259259259259258</v>
      </c>
      <c r="F94" s="61"/>
      <c r="G94" s="62"/>
      <c r="H94" s="62"/>
      <c r="I94" s="62"/>
      <c r="J94" s="62">
        <v>80</v>
      </c>
      <c r="K94" s="62"/>
      <c r="L94" s="62">
        <v>62</v>
      </c>
      <c r="M94" s="62"/>
      <c r="N94" s="62"/>
      <c r="O94" s="62"/>
      <c r="P94" s="62">
        <v>61</v>
      </c>
      <c r="Q94" s="62"/>
      <c r="R94" s="62"/>
      <c r="S94" s="62"/>
      <c r="T94" s="62"/>
      <c r="U94" s="63"/>
      <c r="V94" s="64">
        <f t="shared" si="4"/>
        <v>3</v>
      </c>
      <c r="W94" s="65">
        <f t="shared" si="5"/>
        <v>203</v>
      </c>
    </row>
    <row r="95" spans="2:23" ht="12.75">
      <c r="B95" s="313">
        <v>86</v>
      </c>
      <c r="C95" s="58" t="s">
        <v>228</v>
      </c>
      <c r="D95" s="59" t="s">
        <v>227</v>
      </c>
      <c r="E95" s="60">
        <v>0.03888888888888889</v>
      </c>
      <c r="F95" s="61"/>
      <c r="G95" s="362">
        <v>100</v>
      </c>
      <c r="H95" s="62"/>
      <c r="I95" s="362">
        <v>100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3"/>
      <c r="V95" s="64">
        <f t="shared" si="4"/>
        <v>2</v>
      </c>
      <c r="W95" s="65">
        <f t="shared" si="5"/>
        <v>200</v>
      </c>
    </row>
    <row r="96" spans="2:23" ht="12.75">
      <c r="B96" s="313">
        <v>87</v>
      </c>
      <c r="C96" s="58" t="s">
        <v>364</v>
      </c>
      <c r="D96" s="59" t="s">
        <v>314</v>
      </c>
      <c r="E96" s="60">
        <v>0.03211805555555556</v>
      </c>
      <c r="F96" s="61">
        <v>59</v>
      </c>
      <c r="G96" s="62">
        <v>60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3">
        <v>73</v>
      </c>
      <c r="V96" s="64">
        <f>COUNT(F96:U96)</f>
        <v>3</v>
      </c>
      <c r="W96" s="65">
        <f>IF(V96&lt;7,SUM(F96:U96),SUM(LARGE(F96:U96,1),LARGE(F96:U96,2),LARGE(F96:U96,3),LARGE(F96:U96,4),LARGE(F96:U96,5),LARGE(F96:U96,6),LARGE(F96:U96,7)))</f>
        <v>192</v>
      </c>
    </row>
    <row r="97" spans="2:23" ht="12.75">
      <c r="B97" s="313">
        <v>88</v>
      </c>
      <c r="C97" s="58" t="s">
        <v>330</v>
      </c>
      <c r="D97" s="59" t="s">
        <v>271</v>
      </c>
      <c r="E97" s="60">
        <v>0.027905092592592592</v>
      </c>
      <c r="F97" s="61"/>
      <c r="G97" s="62"/>
      <c r="H97" s="62"/>
      <c r="I97" s="62"/>
      <c r="J97" s="62"/>
      <c r="K97" s="62"/>
      <c r="L97" s="62">
        <v>95</v>
      </c>
      <c r="M97" s="62">
        <v>94</v>
      </c>
      <c r="N97" s="62"/>
      <c r="O97" s="62"/>
      <c r="P97" s="62"/>
      <c r="Q97" s="62"/>
      <c r="R97" s="62"/>
      <c r="S97" s="62"/>
      <c r="T97" s="62"/>
      <c r="U97" s="63"/>
      <c r="V97" s="64">
        <f t="shared" si="4"/>
        <v>2</v>
      </c>
      <c r="W97" s="65">
        <f t="shared" si="5"/>
        <v>189</v>
      </c>
    </row>
    <row r="98" spans="2:23" ht="12.75">
      <c r="B98" s="313">
        <v>89</v>
      </c>
      <c r="C98" s="58" t="s">
        <v>333</v>
      </c>
      <c r="D98" s="59" t="s">
        <v>150</v>
      </c>
      <c r="E98" s="60">
        <v>0.041944444444444444</v>
      </c>
      <c r="F98" s="61"/>
      <c r="G98" s="62"/>
      <c r="H98" s="62"/>
      <c r="I98" s="62"/>
      <c r="J98" s="62"/>
      <c r="K98" s="62"/>
      <c r="L98" s="62">
        <v>94</v>
      </c>
      <c r="M98" s="62"/>
      <c r="N98" s="62">
        <v>88</v>
      </c>
      <c r="O98" s="62"/>
      <c r="P98" s="62"/>
      <c r="Q98" s="62"/>
      <c r="R98" s="62"/>
      <c r="S98" s="62"/>
      <c r="T98" s="62"/>
      <c r="U98" s="63"/>
      <c r="V98" s="64">
        <f t="shared" si="4"/>
        <v>2</v>
      </c>
      <c r="W98" s="65">
        <f t="shared" si="5"/>
        <v>182</v>
      </c>
    </row>
    <row r="99" spans="2:23" ht="12.75">
      <c r="B99" s="313">
        <v>90</v>
      </c>
      <c r="C99" s="58" t="s">
        <v>123</v>
      </c>
      <c r="D99" s="59" t="s">
        <v>94</v>
      </c>
      <c r="E99" s="60">
        <v>0.04859953703703704</v>
      </c>
      <c r="F99" s="61"/>
      <c r="G99" s="62"/>
      <c r="H99" s="62"/>
      <c r="I99" s="62">
        <v>86</v>
      </c>
      <c r="J99" s="62"/>
      <c r="K99" s="62"/>
      <c r="L99" s="62"/>
      <c r="M99" s="62"/>
      <c r="N99" s="62"/>
      <c r="O99" s="62"/>
      <c r="P99" s="62">
        <v>95</v>
      </c>
      <c r="Q99" s="62"/>
      <c r="R99" s="62"/>
      <c r="S99" s="62"/>
      <c r="T99" s="62"/>
      <c r="U99" s="63"/>
      <c r="V99" s="64">
        <f t="shared" si="4"/>
        <v>2</v>
      </c>
      <c r="W99" s="65">
        <f t="shared" si="5"/>
        <v>181</v>
      </c>
    </row>
    <row r="100" spans="2:23" ht="12.75">
      <c r="B100" s="313" t="s">
        <v>660</v>
      </c>
      <c r="C100" s="58" t="s">
        <v>340</v>
      </c>
      <c r="D100" s="59" t="s">
        <v>179</v>
      </c>
      <c r="E100" s="60">
        <v>0.030138888888888885</v>
      </c>
      <c r="F100" s="61"/>
      <c r="G100" s="62"/>
      <c r="H100" s="62"/>
      <c r="I100" s="62"/>
      <c r="J100" s="62"/>
      <c r="K100" s="62"/>
      <c r="L100" s="62">
        <v>88</v>
      </c>
      <c r="M100" s="62">
        <v>90</v>
      </c>
      <c r="N100" s="62"/>
      <c r="O100" s="62"/>
      <c r="P100" s="62"/>
      <c r="Q100" s="62"/>
      <c r="R100" s="62"/>
      <c r="S100" s="62"/>
      <c r="T100" s="62"/>
      <c r="U100" s="63"/>
      <c r="V100" s="64">
        <f aca="true" t="shared" si="6" ref="V100:V128">COUNT(F100:U100)</f>
        <v>2</v>
      </c>
      <c r="W100" s="65">
        <f aca="true" t="shared" si="7" ref="W100:W128">IF(V100&lt;7,SUM(F100:U100),SUM(LARGE(F100:U100,1),LARGE(F100:U100,2),LARGE(F100:U100,3),LARGE(F100:U100,4),LARGE(F100:U100,5),LARGE(F100:U100,6),LARGE(F100:U100,7)))</f>
        <v>178</v>
      </c>
    </row>
    <row r="101" spans="2:23" ht="12.75">
      <c r="B101" s="313" t="s">
        <v>660</v>
      </c>
      <c r="C101" s="58" t="s">
        <v>129</v>
      </c>
      <c r="D101" s="59" t="s">
        <v>264</v>
      </c>
      <c r="E101" s="60">
        <v>0.028530092592592593</v>
      </c>
      <c r="F101" s="61"/>
      <c r="G101" s="62"/>
      <c r="H101" s="62"/>
      <c r="I101" s="62">
        <v>90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>
        <v>88</v>
      </c>
      <c r="T101" s="62"/>
      <c r="U101" s="63"/>
      <c r="V101" s="64">
        <f t="shared" si="6"/>
        <v>2</v>
      </c>
      <c r="W101" s="65">
        <f t="shared" si="7"/>
        <v>178</v>
      </c>
    </row>
    <row r="102" spans="2:23" ht="12.75">
      <c r="B102" s="313">
        <v>93</v>
      </c>
      <c r="C102" s="58" t="s">
        <v>152</v>
      </c>
      <c r="D102" s="59" t="s">
        <v>42</v>
      </c>
      <c r="E102" s="60">
        <v>0.030474537037037036</v>
      </c>
      <c r="F102" s="61"/>
      <c r="G102" s="62">
        <v>84</v>
      </c>
      <c r="H102" s="62"/>
      <c r="I102" s="62"/>
      <c r="J102" s="62"/>
      <c r="K102" s="62">
        <v>92</v>
      </c>
      <c r="L102" s="62"/>
      <c r="M102" s="62"/>
      <c r="N102" s="62"/>
      <c r="O102" s="62"/>
      <c r="P102" s="62"/>
      <c r="Q102" s="62"/>
      <c r="R102" s="62"/>
      <c r="S102" s="62"/>
      <c r="T102" s="62"/>
      <c r="U102" s="63"/>
      <c r="V102" s="64">
        <f t="shared" si="6"/>
        <v>2</v>
      </c>
      <c r="W102" s="65">
        <f t="shared" si="7"/>
        <v>176</v>
      </c>
    </row>
    <row r="103" spans="2:23" ht="12.75">
      <c r="B103" s="313">
        <v>94</v>
      </c>
      <c r="C103" s="58" t="s">
        <v>24</v>
      </c>
      <c r="D103" s="59" t="s">
        <v>275</v>
      </c>
      <c r="E103" s="60">
        <v>0.026064814814814815</v>
      </c>
      <c r="F103" s="61">
        <v>84</v>
      </c>
      <c r="G103" s="62"/>
      <c r="H103" s="62"/>
      <c r="I103" s="62"/>
      <c r="J103" s="62"/>
      <c r="K103" s="62"/>
      <c r="L103" s="62"/>
      <c r="M103" s="62"/>
      <c r="N103" s="62"/>
      <c r="O103" s="62"/>
      <c r="P103" s="62">
        <v>91</v>
      </c>
      <c r="Q103" s="62"/>
      <c r="R103" s="62"/>
      <c r="S103" s="62"/>
      <c r="T103" s="62"/>
      <c r="U103" s="63"/>
      <c r="V103" s="64">
        <f t="shared" si="6"/>
        <v>2</v>
      </c>
      <c r="W103" s="65">
        <f t="shared" si="7"/>
        <v>175</v>
      </c>
    </row>
    <row r="104" spans="2:23" ht="12.75">
      <c r="B104" s="313" t="s">
        <v>661</v>
      </c>
      <c r="C104" s="58" t="s">
        <v>350</v>
      </c>
      <c r="D104" s="59" t="s">
        <v>351</v>
      </c>
      <c r="E104" s="60">
        <v>0.03649305555555555</v>
      </c>
      <c r="F104" s="61">
        <v>97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>
        <v>71</v>
      </c>
      <c r="U104" s="63"/>
      <c r="V104" s="64">
        <f t="shared" si="6"/>
        <v>2</v>
      </c>
      <c r="W104" s="65">
        <f t="shared" si="7"/>
        <v>168</v>
      </c>
    </row>
    <row r="105" spans="2:23" ht="12.75">
      <c r="B105" s="313" t="s">
        <v>661</v>
      </c>
      <c r="C105" s="58" t="s">
        <v>4</v>
      </c>
      <c r="D105" s="59" t="s">
        <v>301</v>
      </c>
      <c r="E105" s="60">
        <v>0.03547453703703704</v>
      </c>
      <c r="F105" s="61">
        <v>52</v>
      </c>
      <c r="G105" s="62"/>
      <c r="H105" s="62"/>
      <c r="I105" s="62"/>
      <c r="J105" s="62"/>
      <c r="K105" s="62"/>
      <c r="L105" s="62"/>
      <c r="M105" s="62"/>
      <c r="N105" s="62"/>
      <c r="O105" s="62"/>
      <c r="P105" s="62">
        <v>63</v>
      </c>
      <c r="Q105" s="62"/>
      <c r="R105" s="62"/>
      <c r="S105" s="62"/>
      <c r="T105" s="62">
        <v>53</v>
      </c>
      <c r="U105" s="63"/>
      <c r="V105" s="64">
        <f t="shared" si="6"/>
        <v>3</v>
      </c>
      <c r="W105" s="65">
        <f t="shared" si="7"/>
        <v>168</v>
      </c>
    </row>
    <row r="106" spans="2:23" ht="12.75">
      <c r="B106" s="313">
        <v>97</v>
      </c>
      <c r="C106" s="58" t="s">
        <v>62</v>
      </c>
      <c r="D106" s="59" t="s">
        <v>35</v>
      </c>
      <c r="E106" s="60">
        <v>0.03741898148148148</v>
      </c>
      <c r="F106" s="61"/>
      <c r="G106" s="62"/>
      <c r="H106" s="62"/>
      <c r="I106" s="62">
        <v>49</v>
      </c>
      <c r="J106" s="62">
        <v>65</v>
      </c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3">
        <v>53</v>
      </c>
      <c r="V106" s="64">
        <f t="shared" si="6"/>
        <v>3</v>
      </c>
      <c r="W106" s="65">
        <f t="shared" si="7"/>
        <v>167</v>
      </c>
    </row>
    <row r="107" spans="2:23" ht="12.75">
      <c r="B107" s="313">
        <v>98</v>
      </c>
      <c r="C107" s="58" t="s">
        <v>67</v>
      </c>
      <c r="D107" s="59" t="s">
        <v>73</v>
      </c>
      <c r="E107" s="60">
        <v>0.042835648148148144</v>
      </c>
      <c r="F107" s="61">
        <v>88</v>
      </c>
      <c r="G107" s="62"/>
      <c r="H107" s="62"/>
      <c r="I107" s="62"/>
      <c r="J107" s="62"/>
      <c r="K107" s="62"/>
      <c r="L107" s="62"/>
      <c r="M107" s="62"/>
      <c r="N107" s="62"/>
      <c r="O107" s="62"/>
      <c r="P107" s="62">
        <v>67</v>
      </c>
      <c r="Q107" s="62"/>
      <c r="R107" s="62"/>
      <c r="S107" s="62"/>
      <c r="T107" s="62"/>
      <c r="U107" s="63"/>
      <c r="V107" s="64">
        <f t="shared" si="6"/>
        <v>2</v>
      </c>
      <c r="W107" s="65">
        <f t="shared" si="7"/>
        <v>155</v>
      </c>
    </row>
    <row r="108" spans="2:23" ht="12.75">
      <c r="B108" s="313">
        <v>99</v>
      </c>
      <c r="C108" s="58" t="s">
        <v>406</v>
      </c>
      <c r="D108" s="59" t="s">
        <v>254</v>
      </c>
      <c r="E108" s="60">
        <v>0.03719907407407407</v>
      </c>
      <c r="F108" s="61"/>
      <c r="G108" s="62"/>
      <c r="H108" s="62"/>
      <c r="I108" s="62"/>
      <c r="J108" s="62"/>
      <c r="K108" s="62">
        <v>70</v>
      </c>
      <c r="L108" s="62"/>
      <c r="M108" s="62"/>
      <c r="N108" s="62"/>
      <c r="O108" s="62"/>
      <c r="P108" s="62"/>
      <c r="Q108" s="62">
        <v>83</v>
      </c>
      <c r="R108" s="62"/>
      <c r="S108" s="62"/>
      <c r="T108" s="62"/>
      <c r="U108" s="63"/>
      <c r="V108" s="64">
        <f t="shared" si="6"/>
        <v>2</v>
      </c>
      <c r="W108" s="65">
        <f t="shared" si="7"/>
        <v>153</v>
      </c>
    </row>
    <row r="109" spans="2:23" ht="12.75">
      <c r="B109" s="313">
        <v>100</v>
      </c>
      <c r="C109" s="58" t="s">
        <v>229</v>
      </c>
      <c r="D109" s="59" t="s">
        <v>200</v>
      </c>
      <c r="E109" s="60">
        <v>0.04083333333333333</v>
      </c>
      <c r="F109" s="61">
        <v>95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>
        <v>57</v>
      </c>
      <c r="U109" s="63"/>
      <c r="V109" s="64">
        <f t="shared" si="6"/>
        <v>2</v>
      </c>
      <c r="W109" s="65">
        <f t="shared" si="7"/>
        <v>152</v>
      </c>
    </row>
    <row r="110" spans="2:23" ht="12.75">
      <c r="B110" s="313">
        <v>101</v>
      </c>
      <c r="C110" s="58" t="s">
        <v>296</v>
      </c>
      <c r="D110" s="59" t="s">
        <v>57</v>
      </c>
      <c r="E110" s="60">
        <v>0.042604166666666665</v>
      </c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>
        <v>70</v>
      </c>
      <c r="Q110" s="62"/>
      <c r="R110" s="62">
        <v>78</v>
      </c>
      <c r="S110" s="62"/>
      <c r="T110" s="62"/>
      <c r="U110" s="63"/>
      <c r="V110" s="64">
        <f t="shared" si="6"/>
        <v>2</v>
      </c>
      <c r="W110" s="65">
        <f t="shared" si="7"/>
        <v>148</v>
      </c>
    </row>
    <row r="111" spans="2:23" ht="12.75">
      <c r="B111" s="313">
        <v>102</v>
      </c>
      <c r="C111" s="58" t="s">
        <v>347</v>
      </c>
      <c r="D111" s="59" t="s">
        <v>186</v>
      </c>
      <c r="E111" s="60">
        <v>0.033240740740740744</v>
      </c>
      <c r="F111" s="61">
        <v>87</v>
      </c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3">
        <v>55</v>
      </c>
      <c r="V111" s="64">
        <f t="shared" si="6"/>
        <v>2</v>
      </c>
      <c r="W111" s="65">
        <f t="shared" si="7"/>
        <v>142</v>
      </c>
    </row>
    <row r="112" spans="2:23" ht="12.75">
      <c r="B112" s="313">
        <v>103</v>
      </c>
      <c r="C112" s="58" t="s">
        <v>289</v>
      </c>
      <c r="D112" s="59" t="s">
        <v>290</v>
      </c>
      <c r="E112" s="60">
        <v>0.03144675925925926</v>
      </c>
      <c r="F112" s="61">
        <v>68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>
        <v>72</v>
      </c>
      <c r="Q112" s="62"/>
      <c r="R112" s="62"/>
      <c r="S112" s="62"/>
      <c r="T112" s="62"/>
      <c r="U112" s="63"/>
      <c r="V112" s="64">
        <f t="shared" si="6"/>
        <v>2</v>
      </c>
      <c r="W112" s="65">
        <f t="shared" si="7"/>
        <v>140</v>
      </c>
    </row>
    <row r="113" spans="2:23" ht="12.75">
      <c r="B113" s="313">
        <v>104</v>
      </c>
      <c r="C113" s="58" t="s">
        <v>509</v>
      </c>
      <c r="D113" s="59" t="s">
        <v>169</v>
      </c>
      <c r="E113" s="60">
        <v>0.03650462962962963</v>
      </c>
      <c r="F113" s="61"/>
      <c r="G113" s="62"/>
      <c r="H113" s="62"/>
      <c r="I113" s="62">
        <v>63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3">
        <v>61</v>
      </c>
      <c r="V113" s="64">
        <f t="shared" si="6"/>
        <v>2</v>
      </c>
      <c r="W113" s="65">
        <f t="shared" si="7"/>
        <v>124</v>
      </c>
    </row>
    <row r="114" spans="2:23" ht="12.75">
      <c r="B114" s="313">
        <v>105</v>
      </c>
      <c r="C114" s="58" t="s">
        <v>343</v>
      </c>
      <c r="D114" s="59" t="s">
        <v>85</v>
      </c>
      <c r="E114" s="60">
        <v>0.03980324074074074</v>
      </c>
      <c r="F114" s="61">
        <v>71</v>
      </c>
      <c r="G114" s="62"/>
      <c r="H114" s="62"/>
      <c r="I114" s="62">
        <v>50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3"/>
      <c r="V114" s="64">
        <f t="shared" si="6"/>
        <v>2</v>
      </c>
      <c r="W114" s="65">
        <f t="shared" si="7"/>
        <v>121</v>
      </c>
    </row>
    <row r="115" spans="2:23" ht="12.75">
      <c r="B115" s="313" t="s">
        <v>662</v>
      </c>
      <c r="C115" s="58" t="s">
        <v>355</v>
      </c>
      <c r="D115" s="59" t="s">
        <v>70</v>
      </c>
      <c r="E115" s="60">
        <v>0.0366087962962963</v>
      </c>
      <c r="F115" s="61"/>
      <c r="G115" s="62"/>
      <c r="H115" s="62"/>
      <c r="I115" s="62"/>
      <c r="J115" s="62">
        <v>66</v>
      </c>
      <c r="K115" s="62"/>
      <c r="L115" s="62">
        <v>54</v>
      </c>
      <c r="M115" s="62"/>
      <c r="N115" s="62"/>
      <c r="O115" s="62"/>
      <c r="P115" s="62"/>
      <c r="Q115" s="62"/>
      <c r="R115" s="62"/>
      <c r="S115" s="62"/>
      <c r="T115" s="62"/>
      <c r="U115" s="63"/>
      <c r="V115" s="64">
        <f t="shared" si="6"/>
        <v>2</v>
      </c>
      <c r="W115" s="65">
        <f t="shared" si="7"/>
        <v>120</v>
      </c>
    </row>
    <row r="116" spans="2:23" ht="12.75">
      <c r="B116" s="313" t="s">
        <v>662</v>
      </c>
      <c r="C116" s="58" t="s">
        <v>407</v>
      </c>
      <c r="D116" s="59" t="s">
        <v>42</v>
      </c>
      <c r="E116" s="60">
        <v>0.04189814814814815</v>
      </c>
      <c r="F116" s="61">
        <v>51</v>
      </c>
      <c r="G116" s="62"/>
      <c r="H116" s="62"/>
      <c r="I116" s="62"/>
      <c r="J116" s="62"/>
      <c r="K116" s="62"/>
      <c r="L116" s="62"/>
      <c r="M116" s="62">
        <v>69</v>
      </c>
      <c r="N116" s="62"/>
      <c r="O116" s="62"/>
      <c r="P116" s="62"/>
      <c r="Q116" s="62"/>
      <c r="R116" s="62"/>
      <c r="S116" s="62"/>
      <c r="T116" s="62"/>
      <c r="U116" s="63"/>
      <c r="V116" s="64">
        <f t="shared" si="6"/>
        <v>2</v>
      </c>
      <c r="W116" s="65">
        <f t="shared" si="7"/>
        <v>120</v>
      </c>
    </row>
    <row r="117" spans="2:23" ht="12.75">
      <c r="B117" s="313" t="s">
        <v>662</v>
      </c>
      <c r="C117" s="58" t="s">
        <v>357</v>
      </c>
      <c r="D117" s="59" t="s">
        <v>201</v>
      </c>
      <c r="E117" s="60">
        <v>0.03200231481481482</v>
      </c>
      <c r="F117" s="61"/>
      <c r="G117" s="62"/>
      <c r="H117" s="62"/>
      <c r="I117" s="62"/>
      <c r="J117" s="62"/>
      <c r="K117" s="62"/>
      <c r="L117" s="62"/>
      <c r="M117" s="62">
        <v>55</v>
      </c>
      <c r="N117" s="62"/>
      <c r="O117" s="62"/>
      <c r="P117" s="62"/>
      <c r="Q117" s="62"/>
      <c r="R117" s="62"/>
      <c r="S117" s="62"/>
      <c r="T117" s="62"/>
      <c r="U117" s="63">
        <v>65</v>
      </c>
      <c r="V117" s="64">
        <f t="shared" si="6"/>
        <v>2</v>
      </c>
      <c r="W117" s="65">
        <f t="shared" si="7"/>
        <v>120</v>
      </c>
    </row>
    <row r="118" spans="2:23" ht="12.75">
      <c r="B118" s="313">
        <v>109</v>
      </c>
      <c r="C118" s="58" t="s">
        <v>222</v>
      </c>
      <c r="D118" s="59" t="s">
        <v>132</v>
      </c>
      <c r="E118" s="60">
        <v>0.033935185185185186</v>
      </c>
      <c r="F118" s="61"/>
      <c r="G118" s="62"/>
      <c r="H118" s="62"/>
      <c r="I118" s="62"/>
      <c r="J118" s="62"/>
      <c r="K118" s="62"/>
      <c r="L118" s="62"/>
      <c r="M118" s="62">
        <v>51</v>
      </c>
      <c r="N118" s="62"/>
      <c r="O118" s="62"/>
      <c r="P118" s="62"/>
      <c r="Q118" s="62"/>
      <c r="R118" s="62"/>
      <c r="S118" s="62"/>
      <c r="T118" s="62">
        <v>65</v>
      </c>
      <c r="U118" s="63"/>
      <c r="V118" s="64">
        <f t="shared" si="6"/>
        <v>2</v>
      </c>
      <c r="W118" s="65">
        <f t="shared" si="7"/>
        <v>116</v>
      </c>
    </row>
    <row r="119" spans="2:23" ht="12.75">
      <c r="B119" s="313">
        <v>110</v>
      </c>
      <c r="C119" s="58" t="s">
        <v>334</v>
      </c>
      <c r="D119" s="59" t="s">
        <v>321</v>
      </c>
      <c r="E119" s="60">
        <v>0.0418287037037037</v>
      </c>
      <c r="F119" s="61">
        <v>48</v>
      </c>
      <c r="G119" s="62"/>
      <c r="H119" s="62"/>
      <c r="I119" s="62">
        <v>64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3"/>
      <c r="V119" s="64">
        <f t="shared" si="6"/>
        <v>2</v>
      </c>
      <c r="W119" s="65">
        <f t="shared" si="7"/>
        <v>112</v>
      </c>
    </row>
    <row r="120" spans="2:23" ht="12.75">
      <c r="B120" s="313" t="s">
        <v>641</v>
      </c>
      <c r="C120" s="58" t="s">
        <v>226</v>
      </c>
      <c r="D120" s="59" t="s">
        <v>225</v>
      </c>
      <c r="E120" s="60">
        <v>0.03993055555555556</v>
      </c>
      <c r="F120" s="369">
        <v>100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3"/>
      <c r="V120" s="64">
        <f t="shared" si="6"/>
        <v>1</v>
      </c>
      <c r="W120" s="65">
        <f t="shared" si="7"/>
        <v>100</v>
      </c>
    </row>
    <row r="121" spans="2:23" ht="12.75">
      <c r="B121" s="313" t="s">
        <v>641</v>
      </c>
      <c r="C121" s="58" t="s">
        <v>310</v>
      </c>
      <c r="D121" s="59" t="s">
        <v>162</v>
      </c>
      <c r="E121" s="60">
        <v>0.04856481481481482</v>
      </c>
      <c r="F121" s="61"/>
      <c r="G121" s="62"/>
      <c r="H121" s="62"/>
      <c r="I121" s="62"/>
      <c r="J121" s="62"/>
      <c r="K121" s="362">
        <v>100</v>
      </c>
      <c r="L121" s="62"/>
      <c r="M121" s="62"/>
      <c r="N121" s="62"/>
      <c r="O121" s="62"/>
      <c r="P121" s="62"/>
      <c r="Q121" s="62"/>
      <c r="R121" s="62"/>
      <c r="S121" s="62"/>
      <c r="T121" s="62"/>
      <c r="U121" s="63"/>
      <c r="V121" s="64">
        <f t="shared" si="6"/>
        <v>1</v>
      </c>
      <c r="W121" s="65">
        <f t="shared" si="7"/>
        <v>100</v>
      </c>
    </row>
    <row r="122" spans="2:23" ht="12.75">
      <c r="B122" s="313">
        <v>113</v>
      </c>
      <c r="C122" s="58" t="s">
        <v>152</v>
      </c>
      <c r="D122" s="59" t="s">
        <v>45</v>
      </c>
      <c r="E122" s="60">
        <v>0.047581018518518516</v>
      </c>
      <c r="F122" s="61"/>
      <c r="G122" s="62"/>
      <c r="H122" s="62"/>
      <c r="I122" s="62">
        <v>98</v>
      </c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3"/>
      <c r="V122" s="64">
        <f t="shared" si="6"/>
        <v>1</v>
      </c>
      <c r="W122" s="65">
        <f t="shared" si="7"/>
        <v>98</v>
      </c>
    </row>
    <row r="123" spans="2:23" ht="12.75">
      <c r="B123" s="313">
        <v>114</v>
      </c>
      <c r="C123" s="58" t="s">
        <v>354</v>
      </c>
      <c r="D123" s="59" t="s">
        <v>303</v>
      </c>
      <c r="E123" s="60">
        <v>0.03319444444444444</v>
      </c>
      <c r="F123" s="61"/>
      <c r="G123" s="62"/>
      <c r="H123" s="62"/>
      <c r="I123" s="62"/>
      <c r="J123" s="62"/>
      <c r="K123" s="62">
        <v>97</v>
      </c>
      <c r="L123" s="62"/>
      <c r="M123" s="62"/>
      <c r="N123" s="62"/>
      <c r="O123" s="62"/>
      <c r="P123" s="62"/>
      <c r="Q123" s="62"/>
      <c r="R123" s="62"/>
      <c r="S123" s="62"/>
      <c r="T123" s="62"/>
      <c r="U123" s="63"/>
      <c r="V123" s="64">
        <f t="shared" si="6"/>
        <v>1</v>
      </c>
      <c r="W123" s="65">
        <f t="shared" si="7"/>
        <v>97</v>
      </c>
    </row>
    <row r="124" spans="2:23" ht="12.75">
      <c r="B124" s="313" t="s">
        <v>663</v>
      </c>
      <c r="C124" s="58" t="s">
        <v>359</v>
      </c>
      <c r="D124" s="59" t="s">
        <v>311</v>
      </c>
      <c r="E124" s="60">
        <v>0.03214120370370371</v>
      </c>
      <c r="F124" s="61">
        <v>45</v>
      </c>
      <c r="G124" s="62"/>
      <c r="H124" s="62"/>
      <c r="I124" s="62"/>
      <c r="J124" s="62"/>
      <c r="K124" s="62"/>
      <c r="L124" s="62"/>
      <c r="M124" s="62">
        <v>50</v>
      </c>
      <c r="N124" s="62"/>
      <c r="O124" s="62"/>
      <c r="P124" s="62"/>
      <c r="Q124" s="62"/>
      <c r="R124" s="62"/>
      <c r="S124" s="62"/>
      <c r="T124" s="62"/>
      <c r="U124" s="63"/>
      <c r="V124" s="64">
        <f t="shared" si="6"/>
        <v>2</v>
      </c>
      <c r="W124" s="65">
        <f t="shared" si="7"/>
        <v>95</v>
      </c>
    </row>
    <row r="125" spans="2:23" ht="12.75">
      <c r="B125" s="313" t="s">
        <v>663</v>
      </c>
      <c r="C125" s="58" t="s">
        <v>62</v>
      </c>
      <c r="D125" s="59" t="s">
        <v>323</v>
      </c>
      <c r="E125" s="60">
        <v>0.026793981481481485</v>
      </c>
      <c r="F125" s="61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>
        <v>95</v>
      </c>
      <c r="R125" s="62"/>
      <c r="S125" s="62"/>
      <c r="T125" s="62"/>
      <c r="U125" s="63"/>
      <c r="V125" s="64">
        <f t="shared" si="6"/>
        <v>1</v>
      </c>
      <c r="W125" s="65">
        <f t="shared" si="7"/>
        <v>95</v>
      </c>
    </row>
    <row r="126" spans="2:23" ht="12.75">
      <c r="B126" s="313">
        <v>117</v>
      </c>
      <c r="C126" s="58" t="s">
        <v>82</v>
      </c>
      <c r="D126" s="59" t="s">
        <v>83</v>
      </c>
      <c r="E126" s="60">
        <v>0.04002314814814815</v>
      </c>
      <c r="F126" s="61">
        <v>93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3"/>
      <c r="V126" s="64">
        <f t="shared" si="6"/>
        <v>1</v>
      </c>
      <c r="W126" s="65">
        <f t="shared" si="7"/>
        <v>93</v>
      </c>
    </row>
    <row r="127" spans="2:23" ht="12.75">
      <c r="B127" s="313">
        <v>118</v>
      </c>
      <c r="C127" s="58" t="s">
        <v>338</v>
      </c>
      <c r="D127" s="59" t="s">
        <v>287</v>
      </c>
      <c r="E127" s="60">
        <v>0.030671296296296294</v>
      </c>
      <c r="F127" s="61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>
        <v>90</v>
      </c>
      <c r="T127" s="62"/>
      <c r="U127" s="63"/>
      <c r="V127" s="64">
        <f t="shared" si="6"/>
        <v>1</v>
      </c>
      <c r="W127" s="65">
        <f t="shared" si="7"/>
        <v>90</v>
      </c>
    </row>
    <row r="128" spans="2:23" ht="12.75">
      <c r="B128" s="313">
        <v>119</v>
      </c>
      <c r="C128" s="58" t="s">
        <v>297</v>
      </c>
      <c r="D128" s="59" t="s">
        <v>298</v>
      </c>
      <c r="E128" s="60">
        <v>0.03200231481481482</v>
      </c>
      <c r="F128" s="61">
        <v>89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3"/>
      <c r="V128" s="64">
        <f t="shared" si="6"/>
        <v>1</v>
      </c>
      <c r="W128" s="65">
        <f t="shared" si="7"/>
        <v>89</v>
      </c>
    </row>
    <row r="129" spans="2:23" ht="12.75">
      <c r="B129" s="313" t="s">
        <v>664</v>
      </c>
      <c r="C129" s="58" t="s">
        <v>385</v>
      </c>
      <c r="D129" s="59" t="s">
        <v>386</v>
      </c>
      <c r="E129" s="60">
        <v>0.0250462962962963</v>
      </c>
      <c r="F129" s="61">
        <v>83</v>
      </c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3"/>
      <c r="V129" s="64">
        <f aca="true" t="shared" si="8" ref="V129:V145">COUNT(F129:U129)</f>
        <v>1</v>
      </c>
      <c r="W129" s="65">
        <f aca="true" t="shared" si="9" ref="W129:W145">IF(V129&lt;7,SUM(F129:U129),SUM(LARGE(F129:U129,1),LARGE(F129:U129,2),LARGE(F129:U129,3),LARGE(F129:U129,4),LARGE(F129:U129,5),LARGE(F129:U129,6),LARGE(F129:U129,7)))</f>
        <v>83</v>
      </c>
    </row>
    <row r="130" spans="2:23" ht="12.75">
      <c r="B130" s="313" t="s">
        <v>664</v>
      </c>
      <c r="C130" s="58" t="s">
        <v>8</v>
      </c>
      <c r="D130" s="59" t="s">
        <v>41</v>
      </c>
      <c r="E130" s="60">
        <v>0.03622038579901409</v>
      </c>
      <c r="F130" s="61"/>
      <c r="G130" s="62"/>
      <c r="H130" s="62"/>
      <c r="I130" s="62"/>
      <c r="J130" s="62">
        <v>83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3"/>
      <c r="V130" s="64">
        <f t="shared" si="8"/>
        <v>1</v>
      </c>
      <c r="W130" s="65">
        <f t="shared" si="9"/>
        <v>83</v>
      </c>
    </row>
    <row r="131" spans="2:23" ht="12.75">
      <c r="B131" s="313">
        <v>122</v>
      </c>
      <c r="C131" s="58" t="s">
        <v>294</v>
      </c>
      <c r="D131" s="59" t="s">
        <v>295</v>
      </c>
      <c r="E131" s="60">
        <v>0.042673611111111114</v>
      </c>
      <c r="F131" s="61"/>
      <c r="G131" s="62"/>
      <c r="H131" s="62"/>
      <c r="I131" s="62"/>
      <c r="J131" s="62"/>
      <c r="K131" s="62"/>
      <c r="L131" s="62"/>
      <c r="M131" s="62"/>
      <c r="N131" s="62"/>
      <c r="O131" s="62">
        <v>77</v>
      </c>
      <c r="P131" s="62"/>
      <c r="Q131" s="62"/>
      <c r="R131" s="62"/>
      <c r="S131" s="62"/>
      <c r="T131" s="62"/>
      <c r="U131" s="63"/>
      <c r="V131" s="64">
        <f>COUNT(F131:U131)</f>
        <v>1</v>
      </c>
      <c r="W131" s="65">
        <f>IF(V131&lt;7,SUM(F131:U131),SUM(LARGE(F131:U131,1),LARGE(F131:U131,2),LARGE(F131:U131,3),LARGE(F131:U131,4),LARGE(F131:U131,5),LARGE(F131:U131,6),LARGE(F131:U131,7)))</f>
        <v>77</v>
      </c>
    </row>
    <row r="132" spans="2:23" ht="12.75">
      <c r="B132" s="313">
        <v>123</v>
      </c>
      <c r="C132" s="58" t="s">
        <v>98</v>
      </c>
      <c r="D132" s="59" t="s">
        <v>38</v>
      </c>
      <c r="E132" s="60">
        <v>0.044270833333333336</v>
      </c>
      <c r="F132" s="61"/>
      <c r="G132" s="62"/>
      <c r="H132" s="62"/>
      <c r="I132" s="62"/>
      <c r="J132" s="62"/>
      <c r="K132" s="62"/>
      <c r="L132" s="62"/>
      <c r="M132" s="62"/>
      <c r="N132" s="62"/>
      <c r="O132" s="62"/>
      <c r="P132" s="62">
        <v>76</v>
      </c>
      <c r="Q132" s="62"/>
      <c r="R132" s="62"/>
      <c r="S132" s="62"/>
      <c r="T132" s="62"/>
      <c r="U132" s="63"/>
      <c r="V132" s="64">
        <f>COUNT(F132:U132)</f>
        <v>1</v>
      </c>
      <c r="W132" s="65">
        <f>IF(V132&lt;7,SUM(F132:U132),SUM(LARGE(F132:U132,1),LARGE(F132:U132,2),LARGE(F132:U132,3),LARGE(F132:U132,4),LARGE(F132:U132,5),LARGE(F132:U132,6),LARGE(F132:U132,7)))</f>
        <v>76</v>
      </c>
    </row>
    <row r="133" spans="2:23" ht="12.75">
      <c r="B133" s="313">
        <v>124</v>
      </c>
      <c r="C133" s="58" t="s">
        <v>62</v>
      </c>
      <c r="D133" s="59" t="s">
        <v>484</v>
      </c>
      <c r="E133" s="60">
        <v>0.04755787037037037</v>
      </c>
      <c r="F133" s="61"/>
      <c r="G133" s="62"/>
      <c r="H133" s="62"/>
      <c r="I133" s="62"/>
      <c r="J133" s="62"/>
      <c r="K133" s="62"/>
      <c r="L133" s="62"/>
      <c r="M133" s="62"/>
      <c r="N133" s="62"/>
      <c r="O133" s="62"/>
      <c r="P133" s="62">
        <v>74</v>
      </c>
      <c r="Q133" s="62"/>
      <c r="R133" s="62"/>
      <c r="S133" s="62"/>
      <c r="T133" s="62"/>
      <c r="U133" s="63"/>
      <c r="V133" s="64">
        <f>COUNT(F133:U133)</f>
        <v>1</v>
      </c>
      <c r="W133" s="65">
        <f>IF(V133&lt;7,SUM(F133:U133),SUM(LARGE(F133:U133,1),LARGE(F133:U133,2),LARGE(F133:U133,3),LARGE(F133:U133,4),LARGE(F133:U133,5),LARGE(F133:U133,6),LARGE(F133:U133,7)))</f>
        <v>74</v>
      </c>
    </row>
    <row r="134" spans="2:23" ht="12.75">
      <c r="B134" s="313">
        <v>125</v>
      </c>
      <c r="C134" s="58" t="s">
        <v>62</v>
      </c>
      <c r="D134" s="59" t="s">
        <v>122</v>
      </c>
      <c r="E134" s="60">
        <v>0.033344907407407406</v>
      </c>
      <c r="F134" s="61"/>
      <c r="G134" s="62"/>
      <c r="H134" s="62"/>
      <c r="I134" s="62"/>
      <c r="J134" s="62"/>
      <c r="K134" s="62">
        <v>73</v>
      </c>
      <c r="L134" s="62"/>
      <c r="M134" s="62"/>
      <c r="N134" s="62"/>
      <c r="O134" s="62"/>
      <c r="P134" s="62"/>
      <c r="Q134" s="62"/>
      <c r="R134" s="62"/>
      <c r="S134" s="62"/>
      <c r="T134" s="62"/>
      <c r="U134" s="63"/>
      <c r="V134" s="64">
        <f t="shared" si="8"/>
        <v>1</v>
      </c>
      <c r="W134" s="65">
        <f t="shared" si="9"/>
        <v>73</v>
      </c>
    </row>
    <row r="135" spans="2:23" ht="12.75">
      <c r="B135" s="313">
        <v>126</v>
      </c>
      <c r="C135" s="58" t="s">
        <v>23</v>
      </c>
      <c r="D135" s="59" t="s">
        <v>135</v>
      </c>
      <c r="E135" s="60">
        <v>0.0319212962962963</v>
      </c>
      <c r="F135" s="61"/>
      <c r="G135" s="62"/>
      <c r="H135" s="62"/>
      <c r="I135" s="62"/>
      <c r="J135" s="62">
        <v>71</v>
      </c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3"/>
      <c r="V135" s="64">
        <f t="shared" si="8"/>
        <v>1</v>
      </c>
      <c r="W135" s="65">
        <f t="shared" si="9"/>
        <v>71</v>
      </c>
    </row>
    <row r="136" spans="2:23" ht="12.75">
      <c r="B136" s="313">
        <v>127</v>
      </c>
      <c r="C136" s="58" t="s">
        <v>257</v>
      </c>
      <c r="D136" s="59" t="s">
        <v>256</v>
      </c>
      <c r="E136" s="60">
        <v>0.02532407407407408</v>
      </c>
      <c r="F136" s="61"/>
      <c r="G136" s="62"/>
      <c r="H136" s="62"/>
      <c r="I136" s="62">
        <v>70</v>
      </c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3"/>
      <c r="V136" s="64">
        <f t="shared" si="8"/>
        <v>1</v>
      </c>
      <c r="W136" s="65">
        <f t="shared" si="9"/>
        <v>70</v>
      </c>
    </row>
    <row r="137" spans="2:23" ht="12.75">
      <c r="B137" s="313">
        <v>128</v>
      </c>
      <c r="C137" s="316" t="s">
        <v>455</v>
      </c>
      <c r="D137" s="318" t="s">
        <v>456</v>
      </c>
      <c r="E137" s="60">
        <v>0.029756944444444447</v>
      </c>
      <c r="F137" s="61"/>
      <c r="G137" s="62">
        <v>64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3"/>
      <c r="V137" s="64">
        <f t="shared" si="8"/>
        <v>1</v>
      </c>
      <c r="W137" s="65">
        <f t="shared" si="9"/>
        <v>64</v>
      </c>
    </row>
    <row r="138" spans="2:23" ht="12.75">
      <c r="B138" s="313">
        <v>129</v>
      </c>
      <c r="C138" s="58" t="s">
        <v>152</v>
      </c>
      <c r="D138" s="59" t="s">
        <v>288</v>
      </c>
      <c r="E138" s="60">
        <v>0.042199074074074076</v>
      </c>
      <c r="F138" s="61">
        <v>60</v>
      </c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3"/>
      <c r="V138" s="64">
        <f t="shared" si="8"/>
        <v>1</v>
      </c>
      <c r="W138" s="65">
        <f t="shared" si="9"/>
        <v>60</v>
      </c>
    </row>
    <row r="139" spans="2:23" ht="12.75">
      <c r="B139" s="313">
        <v>130</v>
      </c>
      <c r="C139" s="58" t="s">
        <v>294</v>
      </c>
      <c r="D139" s="59" t="s">
        <v>405</v>
      </c>
      <c r="E139" s="60">
        <v>0.03469907407407408</v>
      </c>
      <c r="F139" s="61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>
        <v>58</v>
      </c>
      <c r="U139" s="63"/>
      <c r="V139" s="64">
        <f>COUNT(F139:U139)</f>
        <v>1</v>
      </c>
      <c r="W139" s="65">
        <f>IF(V139&lt;7,SUM(F139:U139),SUM(LARGE(F139:U139,1),LARGE(F139:U139,2),LARGE(F139:U139,3),LARGE(F139:U139,4),LARGE(F139:U139,5),LARGE(F139:U139,6),LARGE(F139:U139,7)))</f>
        <v>58</v>
      </c>
    </row>
    <row r="140" spans="2:23" ht="12.75">
      <c r="B140" s="313">
        <v>131</v>
      </c>
      <c r="C140" s="58" t="s">
        <v>13</v>
      </c>
      <c r="D140" s="59" t="s">
        <v>322</v>
      </c>
      <c r="E140" s="60">
        <v>0.03194444444444445</v>
      </c>
      <c r="F140" s="61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3">
        <v>54</v>
      </c>
      <c r="V140" s="64">
        <f>COUNT(F140:U140)</f>
        <v>1</v>
      </c>
      <c r="W140" s="65">
        <f>IF(V140&lt;7,SUM(F140:U140),SUM(LARGE(F140:U140,1),LARGE(F140:U140,2),LARGE(F140:U140,3),LARGE(F140:U140,4),LARGE(F140:U140,5),LARGE(F140:U140,6),LARGE(F140:U140,7)))</f>
        <v>54</v>
      </c>
    </row>
    <row r="141" spans="2:23" ht="12.75">
      <c r="B141" s="313">
        <v>132</v>
      </c>
      <c r="C141" s="58" t="s">
        <v>338</v>
      </c>
      <c r="D141" s="59" t="s">
        <v>156</v>
      </c>
      <c r="E141" s="60">
        <v>0.029780092592592594</v>
      </c>
      <c r="F141" s="61"/>
      <c r="G141" s="62"/>
      <c r="H141" s="62"/>
      <c r="I141" s="62"/>
      <c r="J141" s="62"/>
      <c r="K141" s="62"/>
      <c r="L141" s="62"/>
      <c r="M141" s="62">
        <v>53</v>
      </c>
      <c r="N141" s="62"/>
      <c r="O141" s="62"/>
      <c r="P141" s="62"/>
      <c r="Q141" s="62"/>
      <c r="R141" s="62"/>
      <c r="S141" s="62"/>
      <c r="T141" s="62"/>
      <c r="U141" s="63"/>
      <c r="V141" s="64">
        <f t="shared" si="8"/>
        <v>1</v>
      </c>
      <c r="W141" s="65">
        <f t="shared" si="9"/>
        <v>53</v>
      </c>
    </row>
    <row r="142" spans="2:23" ht="12.75">
      <c r="B142" s="313" t="s">
        <v>654</v>
      </c>
      <c r="C142" s="58" t="s">
        <v>402</v>
      </c>
      <c r="D142" s="59" t="s">
        <v>403</v>
      </c>
      <c r="E142" s="60">
        <v>0.03333333333333333</v>
      </c>
      <c r="F142" s="61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3"/>
      <c r="V142" s="64">
        <f t="shared" si="8"/>
        <v>0</v>
      </c>
      <c r="W142" s="65">
        <f t="shared" si="9"/>
        <v>0</v>
      </c>
    </row>
    <row r="143" spans="2:23" ht="12.75">
      <c r="B143" s="313" t="s">
        <v>654</v>
      </c>
      <c r="C143" s="58" t="s">
        <v>168</v>
      </c>
      <c r="D143" s="59" t="s">
        <v>169</v>
      </c>
      <c r="E143" s="60">
        <v>0.04027777777777778</v>
      </c>
      <c r="F143" s="61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3"/>
      <c r="V143" s="64">
        <f t="shared" si="8"/>
        <v>0</v>
      </c>
      <c r="W143" s="65">
        <f t="shared" si="9"/>
        <v>0</v>
      </c>
    </row>
    <row r="144" spans="2:23" ht="12.75">
      <c r="B144" s="313" t="s">
        <v>654</v>
      </c>
      <c r="C144" s="58" t="s">
        <v>159</v>
      </c>
      <c r="D144" s="59" t="s">
        <v>160</v>
      </c>
      <c r="E144" s="60">
        <v>0.03948518869925181</v>
      </c>
      <c r="F144" s="61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3"/>
      <c r="V144" s="64">
        <f t="shared" si="8"/>
        <v>0</v>
      </c>
      <c r="W144" s="65">
        <f t="shared" si="9"/>
        <v>0</v>
      </c>
    </row>
    <row r="145" spans="2:23" ht="12.75">
      <c r="B145" s="313" t="s">
        <v>654</v>
      </c>
      <c r="C145" s="58" t="s">
        <v>259</v>
      </c>
      <c r="D145" s="59" t="s">
        <v>258</v>
      </c>
      <c r="E145" s="60">
        <v>0.02534722222222222</v>
      </c>
      <c r="F145" s="61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3"/>
      <c r="V145" s="64">
        <f t="shared" si="8"/>
        <v>0</v>
      </c>
      <c r="W145" s="65">
        <f t="shared" si="9"/>
        <v>0</v>
      </c>
    </row>
    <row r="146" spans="2:23" ht="12.75">
      <c r="B146" s="313" t="s">
        <v>654</v>
      </c>
      <c r="C146" s="58" t="s">
        <v>230</v>
      </c>
      <c r="D146" s="59" t="s">
        <v>219</v>
      </c>
      <c r="E146" s="60">
        <v>0.041666666666666664</v>
      </c>
      <c r="F146" s="61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3"/>
      <c r="V146" s="64">
        <f aca="true" t="shared" si="10" ref="V146:V172">COUNT(F146:U146)</f>
        <v>0</v>
      </c>
      <c r="W146" s="65">
        <f aca="true" t="shared" si="11" ref="W146:W172">IF(V146&lt;7,SUM(F146:U146),SUM(LARGE(F146:U146,1),LARGE(F146:U146,2),LARGE(F146:U146,3),LARGE(F146:U146,4),LARGE(F146:U146,5),LARGE(F146:U146,6),LARGE(F146:U146,7)))</f>
        <v>0</v>
      </c>
    </row>
    <row r="147" spans="2:23" ht="12.75">
      <c r="B147" s="313" t="s">
        <v>654</v>
      </c>
      <c r="C147" s="58" t="s">
        <v>172</v>
      </c>
      <c r="D147" s="59" t="s">
        <v>173</v>
      </c>
      <c r="E147" s="60">
        <v>0.03819444444444444</v>
      </c>
      <c r="F147" s="61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3"/>
      <c r="V147" s="64">
        <f t="shared" si="10"/>
        <v>0</v>
      </c>
      <c r="W147" s="65">
        <f t="shared" si="11"/>
        <v>0</v>
      </c>
    </row>
    <row r="148" spans="2:23" ht="12.75">
      <c r="B148" s="313" t="s">
        <v>654</v>
      </c>
      <c r="C148" s="58" t="s">
        <v>366</v>
      </c>
      <c r="D148" s="59" t="s">
        <v>313</v>
      </c>
      <c r="E148" s="60">
        <v>0.029861111111111113</v>
      </c>
      <c r="F148" s="61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3"/>
      <c r="V148" s="64">
        <f t="shared" si="10"/>
        <v>0</v>
      </c>
      <c r="W148" s="65">
        <f t="shared" si="11"/>
        <v>0</v>
      </c>
    </row>
    <row r="149" spans="2:23" ht="12.75">
      <c r="B149" s="313" t="s">
        <v>654</v>
      </c>
      <c r="C149" s="58" t="s">
        <v>103</v>
      </c>
      <c r="D149" s="59" t="s">
        <v>321</v>
      </c>
      <c r="E149" s="60">
        <v>0.026909722222222224</v>
      </c>
      <c r="F149" s="61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3"/>
      <c r="V149" s="64">
        <f t="shared" si="10"/>
        <v>0</v>
      </c>
      <c r="W149" s="65">
        <f t="shared" si="11"/>
        <v>0</v>
      </c>
    </row>
    <row r="150" spans="2:23" ht="12.75">
      <c r="B150" s="313" t="s">
        <v>654</v>
      </c>
      <c r="C150" s="58" t="s">
        <v>345</v>
      </c>
      <c r="D150" s="59" t="s">
        <v>216</v>
      </c>
      <c r="E150" s="60">
        <v>0.033680555555555554</v>
      </c>
      <c r="F150" s="61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3"/>
      <c r="V150" s="64">
        <f t="shared" si="10"/>
        <v>0</v>
      </c>
      <c r="W150" s="65">
        <f t="shared" si="11"/>
        <v>0</v>
      </c>
    </row>
    <row r="151" spans="2:23" ht="12.75">
      <c r="B151" s="313" t="s">
        <v>654</v>
      </c>
      <c r="C151" s="58" t="s">
        <v>82</v>
      </c>
      <c r="D151" s="59" t="s">
        <v>122</v>
      </c>
      <c r="E151" s="60">
        <v>0.03231681711394725</v>
      </c>
      <c r="F151" s="61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3"/>
      <c r="V151" s="64">
        <f t="shared" si="10"/>
        <v>0</v>
      </c>
      <c r="W151" s="65">
        <f t="shared" si="11"/>
        <v>0</v>
      </c>
    </row>
    <row r="152" spans="2:23" ht="12.75">
      <c r="B152" s="313" t="s">
        <v>654</v>
      </c>
      <c r="C152" s="58" t="s">
        <v>86</v>
      </c>
      <c r="D152" s="59" t="s">
        <v>111</v>
      </c>
      <c r="E152" s="60">
        <v>0.04133051207764704</v>
      </c>
      <c r="F152" s="61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3"/>
      <c r="V152" s="64">
        <f t="shared" si="10"/>
        <v>0</v>
      </c>
      <c r="W152" s="65">
        <f t="shared" si="11"/>
        <v>0</v>
      </c>
    </row>
    <row r="153" spans="2:23" ht="12.75">
      <c r="B153" s="313" t="s">
        <v>654</v>
      </c>
      <c r="C153" s="58" t="s">
        <v>408</v>
      </c>
      <c r="D153" s="59" t="s">
        <v>409</v>
      </c>
      <c r="E153" s="60">
        <v>0.041666666666666664</v>
      </c>
      <c r="F153" s="61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3"/>
      <c r="V153" s="64">
        <f t="shared" si="10"/>
        <v>0</v>
      </c>
      <c r="W153" s="65">
        <f t="shared" si="11"/>
        <v>0</v>
      </c>
    </row>
    <row r="154" spans="2:23" ht="12.75">
      <c r="B154" s="313" t="s">
        <v>654</v>
      </c>
      <c r="C154" s="58" t="s">
        <v>367</v>
      </c>
      <c r="D154" s="59" t="s">
        <v>317</v>
      </c>
      <c r="E154" s="60">
        <v>0.029861111111111113</v>
      </c>
      <c r="F154" s="61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3"/>
      <c r="V154" s="64">
        <f t="shared" si="10"/>
        <v>0</v>
      </c>
      <c r="W154" s="65">
        <f t="shared" si="11"/>
        <v>0</v>
      </c>
    </row>
    <row r="155" spans="2:23" ht="12.75">
      <c r="B155" s="313" t="s">
        <v>654</v>
      </c>
      <c r="C155" s="58" t="s">
        <v>205</v>
      </c>
      <c r="D155" s="59" t="s">
        <v>305</v>
      </c>
      <c r="E155" s="60">
        <v>0.03958333333333333</v>
      </c>
      <c r="F155" s="61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3"/>
      <c r="V155" s="64">
        <f t="shared" si="10"/>
        <v>0</v>
      </c>
      <c r="W155" s="65">
        <f t="shared" si="11"/>
        <v>0</v>
      </c>
    </row>
    <row r="156" spans="2:23" ht="12.75">
      <c r="B156" s="313" t="s">
        <v>654</v>
      </c>
      <c r="C156" s="58" t="s">
        <v>115</v>
      </c>
      <c r="D156" s="59" t="s">
        <v>116</v>
      </c>
      <c r="E156" s="60">
        <v>0.03702475752805816</v>
      </c>
      <c r="F156" s="61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3"/>
      <c r="V156" s="64">
        <f t="shared" si="10"/>
        <v>0</v>
      </c>
      <c r="W156" s="65">
        <f t="shared" si="11"/>
        <v>0</v>
      </c>
    </row>
    <row r="157" spans="2:23" ht="12.75">
      <c r="B157" s="313" t="s">
        <v>654</v>
      </c>
      <c r="C157" s="58" t="s">
        <v>129</v>
      </c>
      <c r="D157" s="59" t="s">
        <v>245</v>
      </c>
      <c r="E157" s="60">
        <v>0.040625</v>
      </c>
      <c r="F157" s="61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3"/>
      <c r="V157" s="64">
        <f t="shared" si="10"/>
        <v>0</v>
      </c>
      <c r="W157" s="65">
        <f t="shared" si="11"/>
        <v>0</v>
      </c>
    </row>
    <row r="158" spans="2:23" ht="12.75">
      <c r="B158" s="313" t="s">
        <v>654</v>
      </c>
      <c r="C158" s="58" t="s">
        <v>352</v>
      </c>
      <c r="D158" s="59" t="s">
        <v>42</v>
      </c>
      <c r="E158" s="60">
        <v>0.03194444444444445</v>
      </c>
      <c r="F158" s="61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3"/>
      <c r="V158" s="64">
        <f t="shared" si="10"/>
        <v>0</v>
      </c>
      <c r="W158" s="65">
        <f t="shared" si="11"/>
        <v>0</v>
      </c>
    </row>
    <row r="159" spans="2:23" ht="12.75">
      <c r="B159" s="313" t="s">
        <v>654</v>
      </c>
      <c r="C159" s="58" t="s">
        <v>353</v>
      </c>
      <c r="D159" s="59" t="s">
        <v>318</v>
      </c>
      <c r="E159" s="60">
        <v>0.03849155303396207</v>
      </c>
      <c r="F159" s="61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3"/>
      <c r="V159" s="64">
        <f t="shared" si="10"/>
        <v>0</v>
      </c>
      <c r="W159" s="65">
        <f t="shared" si="11"/>
        <v>0</v>
      </c>
    </row>
    <row r="160" spans="2:23" ht="12.75">
      <c r="B160" s="313" t="s">
        <v>654</v>
      </c>
      <c r="C160" s="58" t="s">
        <v>302</v>
      </c>
      <c r="D160" s="59" t="s">
        <v>344</v>
      </c>
      <c r="E160" s="60">
        <v>0.0375</v>
      </c>
      <c r="F160" s="61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3"/>
      <c r="V160" s="64">
        <f t="shared" si="10"/>
        <v>0</v>
      </c>
      <c r="W160" s="65">
        <f t="shared" si="11"/>
        <v>0</v>
      </c>
    </row>
    <row r="161" spans="2:23" ht="12.75">
      <c r="B161" s="313" t="s">
        <v>654</v>
      </c>
      <c r="C161" s="58" t="s">
        <v>270</v>
      </c>
      <c r="D161" s="59" t="s">
        <v>42</v>
      </c>
      <c r="E161" s="60">
        <v>0.03784722222222222</v>
      </c>
      <c r="F161" s="61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3"/>
      <c r="V161" s="64">
        <f t="shared" si="10"/>
        <v>0</v>
      </c>
      <c r="W161" s="65">
        <f t="shared" si="11"/>
        <v>0</v>
      </c>
    </row>
    <row r="162" spans="2:23" ht="12.75">
      <c r="B162" s="313" t="s">
        <v>654</v>
      </c>
      <c r="C162" s="58" t="s">
        <v>16</v>
      </c>
      <c r="D162" s="59" t="s">
        <v>49</v>
      </c>
      <c r="E162" s="60">
        <v>0.04038419239641872</v>
      </c>
      <c r="F162" s="61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3"/>
      <c r="V162" s="64">
        <f t="shared" si="10"/>
        <v>0</v>
      </c>
      <c r="W162" s="65">
        <f t="shared" si="11"/>
        <v>0</v>
      </c>
    </row>
    <row r="163" spans="2:23" ht="12.75">
      <c r="B163" s="313" t="s">
        <v>654</v>
      </c>
      <c r="C163" s="58" t="s">
        <v>307</v>
      </c>
      <c r="D163" s="59" t="s">
        <v>308</v>
      </c>
      <c r="E163" s="60">
        <v>0.0375</v>
      </c>
      <c r="F163" s="61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3"/>
      <c r="V163" s="64">
        <f t="shared" si="10"/>
        <v>0</v>
      </c>
      <c r="W163" s="65">
        <f t="shared" si="11"/>
        <v>0</v>
      </c>
    </row>
    <row r="164" spans="2:23" ht="12.75">
      <c r="B164" s="313" t="s">
        <v>654</v>
      </c>
      <c r="C164" s="58" t="s">
        <v>18</v>
      </c>
      <c r="D164" s="59" t="s">
        <v>247</v>
      </c>
      <c r="E164" s="60">
        <v>0.04052614034860296</v>
      </c>
      <c r="F164" s="61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3"/>
      <c r="V164" s="64">
        <f t="shared" si="10"/>
        <v>0</v>
      </c>
      <c r="W164" s="65">
        <f t="shared" si="11"/>
        <v>0</v>
      </c>
    </row>
    <row r="165" spans="2:23" ht="12.75">
      <c r="B165" s="313" t="s">
        <v>654</v>
      </c>
      <c r="C165" s="58" t="s">
        <v>401</v>
      </c>
      <c r="D165" s="59" t="s">
        <v>320</v>
      </c>
      <c r="E165" s="60">
        <v>0.03125</v>
      </c>
      <c r="F165" s="61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3"/>
      <c r="V165" s="64">
        <f t="shared" si="10"/>
        <v>0</v>
      </c>
      <c r="W165" s="65">
        <f t="shared" si="11"/>
        <v>0</v>
      </c>
    </row>
    <row r="166" spans="2:23" ht="12.75">
      <c r="B166" s="313" t="s">
        <v>654</v>
      </c>
      <c r="C166" s="58" t="s">
        <v>80</v>
      </c>
      <c r="D166" s="59" t="s">
        <v>81</v>
      </c>
      <c r="E166" s="60">
        <v>0.03333333333333333</v>
      </c>
      <c r="F166" s="61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3"/>
      <c r="V166" s="64">
        <f t="shared" si="10"/>
        <v>0</v>
      </c>
      <c r="W166" s="65">
        <f t="shared" si="11"/>
        <v>0</v>
      </c>
    </row>
    <row r="167" spans="2:23" ht="12.75">
      <c r="B167" s="313" t="s">
        <v>654</v>
      </c>
      <c r="C167" s="58" t="s">
        <v>23</v>
      </c>
      <c r="D167" s="59" t="s">
        <v>151</v>
      </c>
      <c r="E167" s="60">
        <v>0.026213055170024566</v>
      </c>
      <c r="F167" s="61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3"/>
      <c r="V167" s="64">
        <f t="shared" si="10"/>
        <v>0</v>
      </c>
      <c r="W167" s="65">
        <f t="shared" si="11"/>
        <v>0</v>
      </c>
    </row>
    <row r="168" spans="2:23" ht="12.75">
      <c r="B168" s="313" t="s">
        <v>654</v>
      </c>
      <c r="C168" s="58" t="s">
        <v>338</v>
      </c>
      <c r="D168" s="318" t="s">
        <v>146</v>
      </c>
      <c r="E168" s="60">
        <v>0.03958333333333333</v>
      </c>
      <c r="F168" s="61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3"/>
      <c r="V168" s="64">
        <f t="shared" si="10"/>
        <v>0</v>
      </c>
      <c r="W168" s="65">
        <f t="shared" si="11"/>
        <v>0</v>
      </c>
    </row>
    <row r="169" spans="2:23" ht="12.75">
      <c r="B169" s="313" t="s">
        <v>654</v>
      </c>
      <c r="C169" s="58" t="s">
        <v>24</v>
      </c>
      <c r="D169" s="59" t="s">
        <v>57</v>
      </c>
      <c r="E169" s="60">
        <v>0.05136150069866727</v>
      </c>
      <c r="F169" s="61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3"/>
      <c r="V169" s="64">
        <f t="shared" si="10"/>
        <v>0</v>
      </c>
      <c r="W169" s="65">
        <f t="shared" si="11"/>
        <v>0</v>
      </c>
    </row>
    <row r="170" spans="2:23" ht="12.75">
      <c r="B170" s="313" t="s">
        <v>654</v>
      </c>
      <c r="C170" s="58" t="s">
        <v>330</v>
      </c>
      <c r="D170" s="59" t="s">
        <v>147</v>
      </c>
      <c r="E170" s="60">
        <v>0.025243077496765538</v>
      </c>
      <c r="F170" s="61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3"/>
      <c r="V170" s="64">
        <f t="shared" si="10"/>
        <v>0</v>
      </c>
      <c r="W170" s="65">
        <f t="shared" si="11"/>
        <v>0</v>
      </c>
    </row>
    <row r="171" spans="2:23" ht="12.75">
      <c r="B171" s="313" t="s">
        <v>654</v>
      </c>
      <c r="C171" s="58" t="s">
        <v>88</v>
      </c>
      <c r="D171" s="59" t="s">
        <v>306</v>
      </c>
      <c r="E171" s="60">
        <v>0.03298611111111111</v>
      </c>
      <c r="F171" s="61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3"/>
      <c r="V171" s="64">
        <f t="shared" si="10"/>
        <v>0</v>
      </c>
      <c r="W171" s="65">
        <f t="shared" si="11"/>
        <v>0</v>
      </c>
    </row>
    <row r="172" spans="2:23" ht="12.75">
      <c r="B172" s="313" t="s">
        <v>654</v>
      </c>
      <c r="C172" s="58" t="s">
        <v>390</v>
      </c>
      <c r="D172" s="59" t="s">
        <v>42</v>
      </c>
      <c r="E172" s="60">
        <v>0.027083333333333334</v>
      </c>
      <c r="F172" s="61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3"/>
      <c r="V172" s="64">
        <f t="shared" si="10"/>
        <v>0</v>
      </c>
      <c r="W172" s="65">
        <f t="shared" si="11"/>
        <v>0</v>
      </c>
    </row>
    <row r="173" spans="2:23" ht="12.75">
      <c r="B173" s="313" t="s">
        <v>654</v>
      </c>
      <c r="C173" s="58" t="s">
        <v>25</v>
      </c>
      <c r="D173" s="59" t="s">
        <v>299</v>
      </c>
      <c r="E173" s="60">
        <v>0.03888888888888889</v>
      </c>
      <c r="F173" s="61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3"/>
      <c r="V173" s="64">
        <f>COUNT(F173:U173)</f>
        <v>0</v>
      </c>
      <c r="W173" s="65">
        <f>IF(V173&lt;7,SUM(F173:U173),SUM(LARGE(F173:U173,1),LARGE(F173:U173,2),LARGE(F173:U173,3),LARGE(F173:U173,4),LARGE(F173:U173,5),LARGE(F173:U173,6),LARGE(F173:U173,7)))</f>
        <v>0</v>
      </c>
    </row>
    <row r="174" spans="2:23" ht="13.5" thickBot="1">
      <c r="B174" s="314" t="s">
        <v>654</v>
      </c>
      <c r="C174" s="386" t="s">
        <v>66</v>
      </c>
      <c r="D174" s="387" t="s">
        <v>295</v>
      </c>
      <c r="E174" s="66">
        <v>0.03993055555555556</v>
      </c>
      <c r="F174" s="67"/>
      <c r="G174" s="68"/>
      <c r="H174" s="68"/>
      <c r="I174" s="68"/>
      <c r="J174" s="68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70"/>
      <c r="V174" s="71">
        <f>COUNT(F174:U174)</f>
        <v>0</v>
      </c>
      <c r="W174" s="72">
        <f>IF(V174&lt;7,SUM(F174:U174),SUM(LARGE(F174:U174,1),LARGE(F174:U174,2),LARGE(F174:U174,3),LARGE(F174:U174,4),LARGE(F174:U174,5),LARGE(F174:U174,6),LARGE(F174:U174,7)))</f>
        <v>0</v>
      </c>
    </row>
    <row r="175" ht="13.5" thickTop="1"/>
  </sheetData>
  <sheetProtection/>
  <mergeCells count="4">
    <mergeCell ref="T2:W2"/>
    <mergeCell ref="B7:C7"/>
    <mergeCell ref="V7:V9"/>
    <mergeCell ref="W7:W9"/>
  </mergeCells>
  <conditionalFormatting sqref="V10:V75 V77:V174">
    <cfRule type="cellIs" priority="11" dxfId="0" operator="greaterThan" stopIfTrue="1">
      <formula>7</formula>
    </cfRule>
  </conditionalFormatting>
  <conditionalFormatting sqref="V76">
    <cfRule type="cellIs" priority="1" dxfId="0" operator="greaterThan" stopIfTrue="1">
      <formula>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PageLayoutView="0" workbookViewId="0" topLeftCell="A58">
      <selection activeCell="H62" sqref="H62"/>
    </sheetView>
  </sheetViews>
  <sheetFormatPr defaultColWidth="9.140625" defaultRowHeight="12.75"/>
  <cols>
    <col min="1" max="1" width="9.140625" style="1" customWidth="1"/>
    <col min="2" max="2" width="8.8515625" style="12" bestFit="1" customWidth="1"/>
    <col min="3" max="3" width="11.140625" style="12" bestFit="1" customWidth="1"/>
    <col min="4" max="7" width="9.140625" style="12" customWidth="1"/>
    <col min="8" max="8" width="12.7109375" style="12" bestFit="1" customWidth="1"/>
    <col min="9" max="9" width="9.57421875" style="12" bestFit="1" customWidth="1"/>
    <col min="10" max="10" width="9.7109375" style="12" bestFit="1" customWidth="1"/>
    <col min="11" max="16384" width="9.140625" style="12" customWidth="1"/>
  </cols>
  <sheetData>
    <row r="1" spans="1:7" ht="18">
      <c r="A1" s="339" t="s">
        <v>636</v>
      </c>
      <c r="D1" s="3"/>
      <c r="G1" s="340"/>
    </row>
    <row r="2" spans="1:10" ht="12.75">
      <c r="A2" s="1"/>
      <c r="D2" s="3"/>
      <c r="G2" s="341"/>
      <c r="H2" s="342"/>
      <c r="I2" s="342"/>
      <c r="J2" s="341"/>
    </row>
    <row r="3" spans="1:10" ht="12.75">
      <c r="A3" s="1"/>
      <c r="D3" s="3"/>
      <c r="G3" s="341" t="s">
        <v>622</v>
      </c>
      <c r="H3" s="342"/>
      <c r="I3" s="342"/>
      <c r="J3" s="341" t="s">
        <v>637</v>
      </c>
    </row>
    <row r="4" spans="1:10" s="346" customFormat="1" ht="18" customHeight="1">
      <c r="A4" s="343"/>
      <c r="B4" s="344"/>
      <c r="C4" s="343"/>
      <c r="D4" s="364"/>
      <c r="G4" s="341" t="s">
        <v>623</v>
      </c>
      <c r="H4" s="342"/>
      <c r="I4" s="342"/>
      <c r="J4" s="341" t="s">
        <v>442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7</v>
      </c>
      <c r="C8" s="268" t="s">
        <v>40</v>
      </c>
      <c r="D8" s="323">
        <v>0.041157407407407406</v>
      </c>
      <c r="E8" s="326">
        <v>1</v>
      </c>
      <c r="F8" s="269">
        <v>30</v>
      </c>
      <c r="G8" s="425">
        <v>0.023368055555555555</v>
      </c>
      <c r="H8" s="334">
        <f aca="true" t="shared" si="0" ref="H8:H14">+D8/G8</f>
        <v>1.7612679544328875</v>
      </c>
      <c r="I8">
        <v>90</v>
      </c>
      <c r="J8" s="336">
        <v>0.022743055555555555</v>
      </c>
    </row>
    <row r="9" spans="1:10" ht="15">
      <c r="A9" s="267">
        <v>2</v>
      </c>
      <c r="B9" s="267" t="s">
        <v>248</v>
      </c>
      <c r="C9" s="268" t="s">
        <v>37</v>
      </c>
      <c r="D9" s="323">
        <v>0.044270833333333336</v>
      </c>
      <c r="E9" s="326">
        <v>2</v>
      </c>
      <c r="F9" s="269">
        <v>29</v>
      </c>
      <c r="G9" s="425">
        <v>0.02443287037037037</v>
      </c>
      <c r="H9" s="334">
        <f t="shared" si="0"/>
        <v>1.8119374703931788</v>
      </c>
      <c r="I9">
        <v>72</v>
      </c>
      <c r="J9" s="336">
        <v>0.024513888888888887</v>
      </c>
    </row>
    <row r="10" spans="1:10" ht="15">
      <c r="A10" s="267">
        <v>3</v>
      </c>
      <c r="B10" s="267" t="s">
        <v>14</v>
      </c>
      <c r="C10" s="268" t="s">
        <v>46</v>
      </c>
      <c r="D10" s="323">
        <v>0.045092592592592594</v>
      </c>
      <c r="E10" s="326">
        <v>3</v>
      </c>
      <c r="F10" s="269">
        <v>28</v>
      </c>
      <c r="G10" s="425">
        <v>0.02534722222222222</v>
      </c>
      <c r="H10" s="334">
        <f t="shared" si="0"/>
        <v>1.7789954337899547</v>
      </c>
      <c r="I10">
        <v>81</v>
      </c>
      <c r="J10" s="336">
        <v>0.025104166666666664</v>
      </c>
    </row>
    <row r="11" spans="1:10" ht="15">
      <c r="A11" s="267">
        <v>4</v>
      </c>
      <c r="B11" s="267" t="s">
        <v>399</v>
      </c>
      <c r="C11" s="268" t="s">
        <v>42</v>
      </c>
      <c r="D11" s="323">
        <v>0.04693287037037037</v>
      </c>
      <c r="E11" s="326">
        <v>4</v>
      </c>
      <c r="F11" s="269">
        <v>27</v>
      </c>
      <c r="G11" s="425">
        <v>0.026782407407407408</v>
      </c>
      <c r="H11" s="334">
        <f t="shared" si="0"/>
        <v>1.7523768366464996</v>
      </c>
      <c r="I11">
        <v>92</v>
      </c>
      <c r="J11" s="336">
        <v>0.026064814814814815</v>
      </c>
    </row>
    <row r="12" spans="1:10" ht="15">
      <c r="A12" s="267">
        <v>5</v>
      </c>
      <c r="B12" s="267" t="s">
        <v>6</v>
      </c>
      <c r="C12" s="268" t="s">
        <v>39</v>
      </c>
      <c r="D12" s="323">
        <v>0.04730324074074074</v>
      </c>
      <c r="E12" s="326">
        <v>5</v>
      </c>
      <c r="F12" s="269">
        <v>26</v>
      </c>
      <c r="G12" s="425">
        <v>0.027465277777777772</v>
      </c>
      <c r="H12" s="334">
        <f t="shared" si="0"/>
        <v>1.7222924568057316</v>
      </c>
      <c r="I12">
        <v>98</v>
      </c>
      <c r="J12" s="336">
        <v>0.02649305555555555</v>
      </c>
    </row>
    <row r="13" spans="1:10" ht="15">
      <c r="A13" s="267">
        <v>6</v>
      </c>
      <c r="B13" s="267" t="s">
        <v>62</v>
      </c>
      <c r="C13" s="268" t="s">
        <v>97</v>
      </c>
      <c r="D13" s="323">
        <v>0.04770833333333333</v>
      </c>
      <c r="E13" s="326">
        <v>6</v>
      </c>
      <c r="F13" s="269">
        <v>25</v>
      </c>
      <c r="G13" s="425">
        <v>0.027141203703703706</v>
      </c>
      <c r="H13" s="334">
        <f t="shared" si="0"/>
        <v>1.757782515991471</v>
      </c>
      <c r="I13">
        <v>91</v>
      </c>
      <c r="J13" s="336">
        <v>0.02646990740740741</v>
      </c>
    </row>
    <row r="14" spans="1:10" ht="15">
      <c r="A14" s="267">
        <v>7</v>
      </c>
      <c r="B14" s="267" t="s">
        <v>5</v>
      </c>
      <c r="C14" s="268" t="s">
        <v>37</v>
      </c>
      <c r="D14" s="323">
        <v>0.047754629629629626</v>
      </c>
      <c r="E14" s="326">
        <v>7</v>
      </c>
      <c r="F14" s="269">
        <v>24</v>
      </c>
      <c r="G14" s="425">
        <v>0.026631944444444444</v>
      </c>
      <c r="H14" s="334">
        <f t="shared" si="0"/>
        <v>1.7931334202520641</v>
      </c>
      <c r="I14">
        <v>76</v>
      </c>
      <c r="J14" s="336">
        <v>0.026597222222222223</v>
      </c>
    </row>
    <row r="15" spans="1:8" ht="15">
      <c r="A15" s="1">
        <v>8</v>
      </c>
      <c r="B15" s="12" t="s">
        <v>630</v>
      </c>
      <c r="C15" s="12" t="s">
        <v>631</v>
      </c>
      <c r="D15" s="425">
        <v>0.0515625</v>
      </c>
      <c r="G15" s="425"/>
      <c r="H15" s="334"/>
    </row>
    <row r="16" spans="1:10" ht="15">
      <c r="A16" s="267">
        <v>9</v>
      </c>
      <c r="B16" s="267" t="s">
        <v>0</v>
      </c>
      <c r="C16" s="268" t="s">
        <v>29</v>
      </c>
      <c r="D16" s="323">
        <v>0.05171296296296296</v>
      </c>
      <c r="E16" s="326">
        <v>8</v>
      </c>
      <c r="F16" s="269">
        <v>23</v>
      </c>
      <c r="G16" s="425">
        <v>0.026041666666666668</v>
      </c>
      <c r="H16" s="334">
        <f>+D16/G16</f>
        <v>1.9857777777777776</v>
      </c>
      <c r="I16">
        <v>50</v>
      </c>
      <c r="J16" s="336">
        <v>0.027048611111111114</v>
      </c>
    </row>
    <row r="17" spans="1:8" ht="15">
      <c r="A17" s="1">
        <v>10</v>
      </c>
      <c r="B17" s="12" t="s">
        <v>508</v>
      </c>
      <c r="C17" s="12" t="s">
        <v>490</v>
      </c>
      <c r="D17" s="425">
        <v>0.0518287037037037</v>
      </c>
      <c r="G17" s="425"/>
      <c r="H17" s="334"/>
    </row>
    <row r="18" spans="1:10" ht="15">
      <c r="A18" s="272">
        <v>11</v>
      </c>
      <c r="B18" s="272" t="s">
        <v>205</v>
      </c>
      <c r="C18" s="273" t="s">
        <v>44</v>
      </c>
      <c r="D18" s="324">
        <v>0.05185185185185185</v>
      </c>
      <c r="E18" s="327">
        <v>1</v>
      </c>
      <c r="F18" s="297">
        <v>30</v>
      </c>
      <c r="G18" s="425">
        <v>0.02847222222222222</v>
      </c>
      <c r="H18" s="334">
        <f>+D18/G18</f>
        <v>1.8211382113821137</v>
      </c>
      <c r="I18">
        <v>66</v>
      </c>
      <c r="J18" s="336">
        <v>0.02880787037037037</v>
      </c>
    </row>
    <row r="19" spans="1:10" ht="15">
      <c r="A19" s="272">
        <v>12</v>
      </c>
      <c r="B19" s="272" t="s">
        <v>25</v>
      </c>
      <c r="C19" s="273" t="s">
        <v>309</v>
      </c>
      <c r="D19" s="324">
        <v>0.051909722222222225</v>
      </c>
      <c r="E19" s="327">
        <v>2</v>
      </c>
      <c r="F19" s="297">
        <v>29</v>
      </c>
      <c r="G19" s="425">
        <v>0.02981481481481481</v>
      </c>
      <c r="H19" s="334">
        <f>+D19/G19</f>
        <v>1.7410714285714288</v>
      </c>
      <c r="I19">
        <v>94</v>
      </c>
      <c r="J19" s="336">
        <v>0.0290162037037037</v>
      </c>
    </row>
    <row r="20" spans="1:8" ht="15">
      <c r="A20" s="1">
        <v>13</v>
      </c>
      <c r="B20" s="12" t="s">
        <v>474</v>
      </c>
      <c r="C20" s="12" t="s">
        <v>632</v>
      </c>
      <c r="D20" s="425">
        <v>0.05237268518518518</v>
      </c>
      <c r="G20" s="425"/>
      <c r="H20" s="334"/>
    </row>
    <row r="21" spans="1:10" ht="15">
      <c r="A21" s="277">
        <v>14</v>
      </c>
      <c r="B21" s="277" t="s">
        <v>129</v>
      </c>
      <c r="C21" s="278" t="s">
        <v>130</v>
      </c>
      <c r="D21" s="325">
        <v>0.0524074074074074</v>
      </c>
      <c r="E21" s="328">
        <v>1</v>
      </c>
      <c r="F21" s="280">
        <v>30</v>
      </c>
      <c r="G21" s="425">
        <v>0.029479166666666667</v>
      </c>
      <c r="H21" s="334">
        <f>+D21/G21</f>
        <v>1.7777777777777777</v>
      </c>
      <c r="I21">
        <v>83</v>
      </c>
      <c r="J21" s="336">
        <v>0.02914351851851852</v>
      </c>
    </row>
    <row r="22" spans="1:10" ht="15">
      <c r="A22" s="277">
        <v>15</v>
      </c>
      <c r="B22" s="277" t="s">
        <v>211</v>
      </c>
      <c r="C22" s="278" t="s">
        <v>210</v>
      </c>
      <c r="D22" s="325">
        <v>0.05260416666666667</v>
      </c>
      <c r="E22" s="328">
        <v>2</v>
      </c>
      <c r="F22" s="280">
        <v>29</v>
      </c>
      <c r="G22" s="425">
        <v>0.0296875</v>
      </c>
      <c r="H22" s="334">
        <f>+D22/G22</f>
        <v>1.7719298245614037</v>
      </c>
      <c r="I22">
        <v>87</v>
      </c>
      <c r="J22" s="336">
        <v>0.029189814814814814</v>
      </c>
    </row>
    <row r="23" spans="1:10" ht="15">
      <c r="A23" s="272">
        <v>16</v>
      </c>
      <c r="B23" s="272" t="s">
        <v>1</v>
      </c>
      <c r="C23" s="273" t="s">
        <v>31</v>
      </c>
      <c r="D23" s="324">
        <v>0.05265046296296296</v>
      </c>
      <c r="E23" s="327">
        <v>3</v>
      </c>
      <c r="F23" s="297">
        <v>28</v>
      </c>
      <c r="G23" s="425">
        <v>0.02802083333333333</v>
      </c>
      <c r="H23" s="334">
        <f>+D23/G23</f>
        <v>1.878975629904998</v>
      </c>
      <c r="I23">
        <v>56</v>
      </c>
      <c r="J23" s="336">
        <v>0.028773148148148145</v>
      </c>
    </row>
    <row r="24" spans="1:10" ht="15">
      <c r="A24" s="277">
        <v>17</v>
      </c>
      <c r="B24" s="277" t="s">
        <v>136</v>
      </c>
      <c r="C24" s="278" t="s">
        <v>208</v>
      </c>
      <c r="D24" s="325">
        <v>0.052835648148148145</v>
      </c>
      <c r="E24" s="328">
        <v>3</v>
      </c>
      <c r="F24" s="280">
        <v>28</v>
      </c>
      <c r="G24" s="425">
        <v>0.028460648148148148</v>
      </c>
      <c r="H24" s="334">
        <f>+D24/G24</f>
        <v>1.8564457096380642</v>
      </c>
      <c r="I24">
        <v>60</v>
      </c>
      <c r="J24" s="336">
        <v>0.029050925925925924</v>
      </c>
    </row>
    <row r="25" spans="1:8" ht="15">
      <c r="A25" s="1">
        <v>18</v>
      </c>
      <c r="B25" s="12" t="s">
        <v>205</v>
      </c>
      <c r="C25" s="12" t="s">
        <v>554</v>
      </c>
      <c r="D25" s="425">
        <v>0.05331018518518518</v>
      </c>
      <c r="G25" s="425"/>
      <c r="H25" s="334"/>
    </row>
    <row r="26" spans="1:10" ht="15">
      <c r="A26" s="277">
        <v>19</v>
      </c>
      <c r="B26" s="277" t="s">
        <v>18</v>
      </c>
      <c r="C26" s="278" t="s">
        <v>51</v>
      </c>
      <c r="D26" s="325">
        <v>0.05362268518518518</v>
      </c>
      <c r="E26" s="328">
        <v>4</v>
      </c>
      <c r="F26" s="280">
        <v>27</v>
      </c>
      <c r="G26" s="425">
        <v>0.03196759259259259</v>
      </c>
      <c r="H26" s="334">
        <f aca="true" t="shared" si="1" ref="H26:H42">+D26/G26</f>
        <v>1.6774076755973932</v>
      </c>
      <c r="I26">
        <v>100</v>
      </c>
      <c r="J26" s="336">
        <v>0.030925925925925923</v>
      </c>
    </row>
    <row r="27" spans="1:10" ht="15">
      <c r="A27" s="272">
        <v>20</v>
      </c>
      <c r="B27" s="272" t="s">
        <v>2</v>
      </c>
      <c r="C27" s="273" t="s">
        <v>132</v>
      </c>
      <c r="D27" s="324">
        <v>0.05392361111111111</v>
      </c>
      <c r="E27" s="327">
        <v>4</v>
      </c>
      <c r="F27" s="297">
        <v>27</v>
      </c>
      <c r="G27" s="425">
        <v>0.030983796296296297</v>
      </c>
      <c r="H27" s="334">
        <f t="shared" si="1"/>
        <v>1.7403810235338064</v>
      </c>
      <c r="I27">
        <v>95</v>
      </c>
      <c r="J27" s="336">
        <v>0.03013888888888889</v>
      </c>
    </row>
    <row r="28" spans="1:10" ht="15">
      <c r="A28" s="277">
        <v>21</v>
      </c>
      <c r="B28" s="277" t="s">
        <v>24</v>
      </c>
      <c r="C28" s="278" t="s">
        <v>58</v>
      </c>
      <c r="D28" s="325">
        <v>0.05402777777777778</v>
      </c>
      <c r="E28" s="328">
        <v>5</v>
      </c>
      <c r="F28" s="280">
        <v>26</v>
      </c>
      <c r="G28" s="425">
        <v>0.029328703703703704</v>
      </c>
      <c r="H28" s="334">
        <f t="shared" si="1"/>
        <v>1.8421468034727704</v>
      </c>
      <c r="I28">
        <v>61</v>
      </c>
      <c r="J28" s="336">
        <v>0.029872685185185186</v>
      </c>
    </row>
    <row r="29" spans="1:10" ht="15">
      <c r="A29" s="272">
        <v>22</v>
      </c>
      <c r="B29" s="272" t="s">
        <v>105</v>
      </c>
      <c r="C29" s="273" t="s">
        <v>106</v>
      </c>
      <c r="D29" s="324">
        <v>0.05403935185185185</v>
      </c>
      <c r="E29" s="327">
        <v>5</v>
      </c>
      <c r="F29" s="297">
        <v>26</v>
      </c>
      <c r="G29" s="425">
        <v>0.027511574074074074</v>
      </c>
      <c r="H29" s="334">
        <f t="shared" si="1"/>
        <v>1.9642406394615062</v>
      </c>
      <c r="I29">
        <v>51</v>
      </c>
      <c r="J29" s="336">
        <v>0.028483796296296295</v>
      </c>
    </row>
    <row r="30" spans="1:10" ht="15">
      <c r="A30" s="277">
        <v>23</v>
      </c>
      <c r="B30" s="277" t="s">
        <v>213</v>
      </c>
      <c r="C30" s="278" t="s">
        <v>212</v>
      </c>
      <c r="D30" s="325">
        <v>0.05518518518518519</v>
      </c>
      <c r="E30" s="328">
        <v>6</v>
      </c>
      <c r="F30" s="280">
        <v>25</v>
      </c>
      <c r="G30" s="425">
        <v>0.030671296296296294</v>
      </c>
      <c r="H30" s="334">
        <f t="shared" si="1"/>
        <v>1.7992452830188683</v>
      </c>
      <c r="I30">
        <v>75</v>
      </c>
      <c r="J30" s="336">
        <v>0.030671296296296294</v>
      </c>
    </row>
    <row r="31" spans="1:10" ht="15">
      <c r="A31" s="277">
        <v>24</v>
      </c>
      <c r="B31" s="277" t="s">
        <v>118</v>
      </c>
      <c r="C31" s="278" t="s">
        <v>119</v>
      </c>
      <c r="D31" s="325">
        <v>0.05547453703703704</v>
      </c>
      <c r="E31" s="328">
        <v>7</v>
      </c>
      <c r="F31" s="280">
        <v>24</v>
      </c>
      <c r="G31" s="425">
        <v>0.02890046296296296</v>
      </c>
      <c r="H31" s="334">
        <f t="shared" si="1"/>
        <v>1.919503404084902</v>
      </c>
      <c r="I31">
        <v>54</v>
      </c>
      <c r="J31" s="336">
        <v>0.02974537037037037</v>
      </c>
    </row>
    <row r="32" spans="1:10" ht="15">
      <c r="A32" s="277">
        <v>25</v>
      </c>
      <c r="B32" s="277" t="s">
        <v>1</v>
      </c>
      <c r="C32" s="278" t="s">
        <v>32</v>
      </c>
      <c r="D32" s="325">
        <v>0.05599537037037037</v>
      </c>
      <c r="E32" s="328">
        <v>8</v>
      </c>
      <c r="F32" s="280">
        <v>23</v>
      </c>
      <c r="G32" s="425">
        <v>0.03226851851851852</v>
      </c>
      <c r="H32" s="334">
        <f t="shared" si="1"/>
        <v>1.7352941176470587</v>
      </c>
      <c r="I32">
        <v>97</v>
      </c>
      <c r="J32" s="336">
        <v>0.031342592592592596</v>
      </c>
    </row>
    <row r="33" spans="1:10" ht="15">
      <c r="A33" s="277">
        <v>26</v>
      </c>
      <c r="B33" s="277" t="s">
        <v>86</v>
      </c>
      <c r="C33" s="278" t="s">
        <v>187</v>
      </c>
      <c r="D33" s="325">
        <v>0.05623842592592593</v>
      </c>
      <c r="E33" s="328">
        <v>9</v>
      </c>
      <c r="F33" s="280">
        <v>22</v>
      </c>
      <c r="G33" s="425">
        <v>0.0315625</v>
      </c>
      <c r="H33" s="334">
        <f t="shared" si="1"/>
        <v>1.781811514484782</v>
      </c>
      <c r="I33">
        <v>80</v>
      </c>
      <c r="J33" s="336">
        <v>0.03135416666666667</v>
      </c>
    </row>
    <row r="34" spans="1:10" ht="15">
      <c r="A34" s="277">
        <v>27</v>
      </c>
      <c r="B34" s="277" t="s">
        <v>193</v>
      </c>
      <c r="C34" s="278" t="s">
        <v>194</v>
      </c>
      <c r="D34" s="325">
        <v>0.05648148148148149</v>
      </c>
      <c r="E34" s="328">
        <v>10</v>
      </c>
      <c r="F34" s="280">
        <v>21</v>
      </c>
      <c r="G34" s="425">
        <v>0.031782407407407405</v>
      </c>
      <c r="H34" s="334">
        <f t="shared" si="1"/>
        <v>1.7771303714493811</v>
      </c>
      <c r="I34">
        <v>84</v>
      </c>
      <c r="J34" s="336">
        <v>0.03141203703703704</v>
      </c>
    </row>
    <row r="35" spans="1:10" ht="15">
      <c r="A35" s="281">
        <v>28</v>
      </c>
      <c r="B35" s="282" t="s">
        <v>93</v>
      </c>
      <c r="C35" s="282" t="s">
        <v>148</v>
      </c>
      <c r="D35" s="304">
        <v>0.056620370370370376</v>
      </c>
      <c r="E35" s="329">
        <v>1</v>
      </c>
      <c r="F35" s="284">
        <v>30</v>
      </c>
      <c r="G35" s="425">
        <v>0.031342592592592596</v>
      </c>
      <c r="H35" s="334">
        <f t="shared" si="1"/>
        <v>1.8064992614475628</v>
      </c>
      <c r="I35">
        <v>73</v>
      </c>
      <c r="J35" s="336">
        <v>0.031377314814814816</v>
      </c>
    </row>
    <row r="36" spans="1:10" ht="15">
      <c r="A36" s="281">
        <v>29</v>
      </c>
      <c r="B36" s="282" t="s">
        <v>66</v>
      </c>
      <c r="C36" s="282" t="s">
        <v>59</v>
      </c>
      <c r="D36" s="304">
        <v>0.057303240740740745</v>
      </c>
      <c r="E36" s="329">
        <v>2</v>
      </c>
      <c r="F36" s="284">
        <v>29</v>
      </c>
      <c r="G36" s="425">
        <v>0.03234953703703704</v>
      </c>
      <c r="H36" s="334">
        <f t="shared" si="1"/>
        <v>1.7713774597495529</v>
      </c>
      <c r="I36">
        <v>88</v>
      </c>
      <c r="J36" s="336">
        <v>0.03180555555555556</v>
      </c>
    </row>
    <row r="37" spans="1:10" ht="15">
      <c r="A37" s="281">
        <v>30</v>
      </c>
      <c r="B37" s="282" t="s">
        <v>218</v>
      </c>
      <c r="C37" s="282" t="s">
        <v>217</v>
      </c>
      <c r="D37" s="304">
        <v>0.058055555555555555</v>
      </c>
      <c r="E37" s="329">
        <v>3</v>
      </c>
      <c r="F37" s="284">
        <v>28</v>
      </c>
      <c r="G37" s="425">
        <v>0.031261574074074074</v>
      </c>
      <c r="H37" s="334">
        <f t="shared" si="1"/>
        <v>1.8570899666790077</v>
      </c>
      <c r="I37">
        <v>59</v>
      </c>
      <c r="J37" s="336">
        <v>0.031886574074074074</v>
      </c>
    </row>
    <row r="38" spans="1:10" ht="15">
      <c r="A38" s="277">
        <v>31</v>
      </c>
      <c r="B38" s="277" t="s">
        <v>453</v>
      </c>
      <c r="C38" s="278" t="s">
        <v>150</v>
      </c>
      <c r="D38" s="325">
        <v>0.058275462962962966</v>
      </c>
      <c r="E38" s="328">
        <v>11</v>
      </c>
      <c r="F38" s="280">
        <v>20</v>
      </c>
      <c r="G38" s="425">
        <v>0.03194444444444445</v>
      </c>
      <c r="H38" s="334">
        <f t="shared" si="1"/>
        <v>1.8242753623188404</v>
      </c>
      <c r="I38">
        <v>64</v>
      </c>
      <c r="J38" s="336">
        <v>0.03236111111111112</v>
      </c>
    </row>
    <row r="39" spans="1:10" ht="15">
      <c r="A39" s="285">
        <v>32</v>
      </c>
      <c r="B39" s="286" t="s">
        <v>174</v>
      </c>
      <c r="C39" s="286" t="s">
        <v>175</v>
      </c>
      <c r="D39" s="305">
        <v>0.05978009259259259</v>
      </c>
      <c r="E39" s="330">
        <v>1</v>
      </c>
      <c r="F39" s="288">
        <v>30</v>
      </c>
      <c r="G39" s="425">
        <v>0.033483796296296296</v>
      </c>
      <c r="H39" s="334">
        <f t="shared" si="1"/>
        <v>1.785343933632907</v>
      </c>
      <c r="I39">
        <v>78</v>
      </c>
      <c r="J39" s="336">
        <v>0.033368055555555554</v>
      </c>
    </row>
    <row r="40" spans="1:10" ht="15">
      <c r="A40" s="281">
        <v>33</v>
      </c>
      <c r="B40" s="282" t="s">
        <v>315</v>
      </c>
      <c r="C40" s="282" t="s">
        <v>316</v>
      </c>
      <c r="D40" s="304">
        <v>0.06028935185185185</v>
      </c>
      <c r="E40" s="329">
        <v>4</v>
      </c>
      <c r="F40" s="284">
        <v>27</v>
      </c>
      <c r="G40" s="425">
        <v>0.034652777777777775</v>
      </c>
      <c r="H40" s="334">
        <f t="shared" si="1"/>
        <v>1.7398129592518372</v>
      </c>
      <c r="I40">
        <v>96</v>
      </c>
      <c r="J40" s="336">
        <v>0.03377314814814814</v>
      </c>
    </row>
    <row r="41" spans="1:10" ht="15">
      <c r="A41" s="281">
        <v>34</v>
      </c>
      <c r="B41" s="282" t="s">
        <v>63</v>
      </c>
      <c r="C41" s="282" t="s">
        <v>69</v>
      </c>
      <c r="D41" s="304">
        <v>0.06072916666666667</v>
      </c>
      <c r="E41" s="329">
        <v>5</v>
      </c>
      <c r="F41" s="284">
        <v>26</v>
      </c>
      <c r="G41" s="425">
        <v>0.034305555555555554</v>
      </c>
      <c r="H41" s="334">
        <f t="shared" si="1"/>
        <v>1.7702429149797572</v>
      </c>
      <c r="I41">
        <v>89</v>
      </c>
      <c r="J41" s="336">
        <v>0.033715277777777775</v>
      </c>
    </row>
    <row r="42" spans="1:10" ht="15">
      <c r="A42" s="281">
        <v>35</v>
      </c>
      <c r="B42" s="282" t="s">
        <v>222</v>
      </c>
      <c r="C42" s="282" t="s">
        <v>132</v>
      </c>
      <c r="D42" s="304">
        <v>0.06122685185185186</v>
      </c>
      <c r="E42" s="329">
        <v>6</v>
      </c>
      <c r="F42" s="284">
        <v>25</v>
      </c>
      <c r="G42" s="425">
        <v>0.03356481481481482</v>
      </c>
      <c r="H42" s="334">
        <f t="shared" si="1"/>
        <v>1.8241379310344827</v>
      </c>
      <c r="I42">
        <v>65</v>
      </c>
      <c r="J42" s="336">
        <v>0.033935185185185186</v>
      </c>
    </row>
    <row r="43" spans="1:8" ht="15">
      <c r="A43" s="1">
        <v>36</v>
      </c>
      <c r="B43" s="12" t="s">
        <v>64</v>
      </c>
      <c r="C43" s="12" t="s">
        <v>70</v>
      </c>
      <c r="D43" s="425">
        <v>0.06136574074074074</v>
      </c>
      <c r="G43" s="425"/>
      <c r="H43" s="334"/>
    </row>
    <row r="44" spans="1:10" ht="15">
      <c r="A44" s="285">
        <v>37</v>
      </c>
      <c r="B44" s="286" t="s">
        <v>22</v>
      </c>
      <c r="C44" s="286" t="s">
        <v>46</v>
      </c>
      <c r="D44" s="305">
        <v>0.061550925925925926</v>
      </c>
      <c r="E44" s="330">
        <v>2</v>
      </c>
      <c r="F44" s="288">
        <v>29</v>
      </c>
      <c r="G44" s="425">
        <v>0.03515046296296296</v>
      </c>
      <c r="H44" s="334">
        <f>+D44/G44</f>
        <v>1.7510701350016464</v>
      </c>
      <c r="I44">
        <v>93</v>
      </c>
      <c r="J44" s="336">
        <v>0.03439814814814814</v>
      </c>
    </row>
    <row r="45" spans="1:10" ht="15">
      <c r="A45" s="281">
        <v>38</v>
      </c>
      <c r="B45" s="282" t="s">
        <v>117</v>
      </c>
      <c r="C45" s="282" t="s">
        <v>110</v>
      </c>
      <c r="D45" s="304">
        <v>0.06189814814814815</v>
      </c>
      <c r="E45" s="329">
        <v>7</v>
      </c>
      <c r="F45" s="284">
        <v>24</v>
      </c>
      <c r="G45" s="425">
        <v>0.03392361111111111</v>
      </c>
      <c r="H45" s="334">
        <f>+D45/G45</f>
        <v>1.824633230979188</v>
      </c>
      <c r="I45">
        <v>63</v>
      </c>
      <c r="J45" s="336">
        <v>0.034386574074074076</v>
      </c>
    </row>
    <row r="46" spans="1:10" ht="15">
      <c r="A46" s="285">
        <v>39</v>
      </c>
      <c r="B46" s="286" t="s">
        <v>243</v>
      </c>
      <c r="C46" s="286" t="s">
        <v>220</v>
      </c>
      <c r="D46" s="305">
        <v>0.06224537037037037</v>
      </c>
      <c r="E46" s="330">
        <v>3</v>
      </c>
      <c r="F46" s="288">
        <v>28</v>
      </c>
      <c r="G46" s="425">
        <v>0.033796296296296297</v>
      </c>
      <c r="H46" s="334">
        <f>+D46/G46</f>
        <v>1.8417808219178082</v>
      </c>
      <c r="I46">
        <v>62</v>
      </c>
      <c r="J46" s="336">
        <v>0.03429398148148148</v>
      </c>
    </row>
    <row r="47" spans="1:10" ht="15">
      <c r="A47" s="285">
        <v>40</v>
      </c>
      <c r="B47" s="286" t="s">
        <v>159</v>
      </c>
      <c r="C47" s="286" t="s">
        <v>164</v>
      </c>
      <c r="D47" s="305">
        <v>0.062453703703703706</v>
      </c>
      <c r="E47" s="330">
        <v>4</v>
      </c>
      <c r="F47" s="288">
        <v>27</v>
      </c>
      <c r="G47" s="425">
        <v>0.03517361111111111</v>
      </c>
      <c r="H47" s="334">
        <f>+D47/G47</f>
        <v>1.775584073708457</v>
      </c>
      <c r="I47">
        <v>85</v>
      </c>
      <c r="J47" s="336">
        <v>0.03475694444444444</v>
      </c>
    </row>
    <row r="48" spans="1:8" ht="15">
      <c r="A48" s="1">
        <v>41</v>
      </c>
      <c r="B48" s="12" t="s">
        <v>451</v>
      </c>
      <c r="C48" s="12" t="s">
        <v>633</v>
      </c>
      <c r="D48" s="425">
        <v>0.06333333333333334</v>
      </c>
      <c r="G48" s="425"/>
      <c r="H48" s="334"/>
    </row>
    <row r="49" spans="1:10" ht="15">
      <c r="A49" s="277">
        <v>42</v>
      </c>
      <c r="B49" s="277" t="s">
        <v>129</v>
      </c>
      <c r="C49" s="278" t="s">
        <v>215</v>
      </c>
      <c r="D49" s="325">
        <v>0.06333333333333334</v>
      </c>
      <c r="E49" s="328">
        <v>12</v>
      </c>
      <c r="F49" s="280">
        <v>19</v>
      </c>
      <c r="G49" s="425">
        <v>0.031747685185185184</v>
      </c>
      <c r="H49" s="334">
        <f aca="true" t="shared" si="2" ref="H49:H60">+D49/G49</f>
        <v>1.9948960991615021</v>
      </c>
      <c r="I49">
        <v>49</v>
      </c>
      <c r="J49" s="336">
        <v>0.032789351851851854</v>
      </c>
    </row>
    <row r="50" spans="1:10" ht="15">
      <c r="A50" s="281">
        <v>43</v>
      </c>
      <c r="B50" s="282" t="s">
        <v>153</v>
      </c>
      <c r="C50" s="282" t="s">
        <v>154</v>
      </c>
      <c r="D50" s="304">
        <v>0.0633449074074074</v>
      </c>
      <c r="E50" s="329">
        <v>8</v>
      </c>
      <c r="F50" s="284">
        <v>23</v>
      </c>
      <c r="G50" s="425">
        <v>0.03327546296296296</v>
      </c>
      <c r="H50" s="334">
        <f t="shared" si="2"/>
        <v>1.9036521739130436</v>
      </c>
      <c r="I50">
        <v>55</v>
      </c>
      <c r="J50" s="336">
        <v>0.03407407407407407</v>
      </c>
    </row>
    <row r="51" spans="1:10" ht="15">
      <c r="A51" s="285">
        <v>44</v>
      </c>
      <c r="B51" s="286" t="s">
        <v>28</v>
      </c>
      <c r="C51" s="286" t="s">
        <v>405</v>
      </c>
      <c r="D51" s="305">
        <v>0.06375</v>
      </c>
      <c r="E51" s="330">
        <v>5</v>
      </c>
      <c r="F51" s="288">
        <v>26</v>
      </c>
      <c r="G51" s="425">
        <v>0.034027777777777775</v>
      </c>
      <c r="H51" s="334">
        <f t="shared" si="2"/>
        <v>1.8734693877551023</v>
      </c>
      <c r="I51">
        <v>58</v>
      </c>
      <c r="J51" s="336">
        <v>0.03469907407407407</v>
      </c>
    </row>
    <row r="52" spans="1:10" ht="15">
      <c r="A52" s="289">
        <v>45</v>
      </c>
      <c r="B52" s="290" t="s">
        <v>238</v>
      </c>
      <c r="C52" s="290" t="s">
        <v>254</v>
      </c>
      <c r="D52" s="306">
        <v>0.06376157407407407</v>
      </c>
      <c r="E52" s="332">
        <v>1</v>
      </c>
      <c r="F52" s="292">
        <v>30</v>
      </c>
      <c r="G52" s="425">
        <v>0.03509259259259259</v>
      </c>
      <c r="H52" s="334">
        <f t="shared" si="2"/>
        <v>1.816952506596306</v>
      </c>
      <c r="I52">
        <v>69</v>
      </c>
      <c r="J52" s="336">
        <v>0.03530092592592592</v>
      </c>
    </row>
    <row r="53" spans="1:10" ht="15">
      <c r="A53" s="285">
        <v>46</v>
      </c>
      <c r="B53" s="286" t="s">
        <v>136</v>
      </c>
      <c r="C53" s="286" t="s">
        <v>137</v>
      </c>
      <c r="D53" s="305">
        <v>0.06600694444444444</v>
      </c>
      <c r="E53" s="330">
        <v>6</v>
      </c>
      <c r="F53" s="288">
        <v>25</v>
      </c>
      <c r="G53" s="425">
        <v>0.036377314814814814</v>
      </c>
      <c r="H53" s="334">
        <f t="shared" si="2"/>
        <v>1.8145084314349347</v>
      </c>
      <c r="I53">
        <v>71</v>
      </c>
      <c r="J53" s="336">
        <v>0.036493055555555556</v>
      </c>
    </row>
    <row r="54" spans="1:10" ht="15">
      <c r="A54" s="285">
        <v>47</v>
      </c>
      <c r="B54" s="286" t="s">
        <v>285</v>
      </c>
      <c r="C54" s="286" t="s">
        <v>286</v>
      </c>
      <c r="D54" s="305">
        <v>0.06621527777777779</v>
      </c>
      <c r="E54" s="330">
        <v>7</v>
      </c>
      <c r="F54" s="288">
        <v>24</v>
      </c>
      <c r="G54" s="425">
        <v>0.03673611111111111</v>
      </c>
      <c r="H54" s="334">
        <f t="shared" si="2"/>
        <v>1.802457466918715</v>
      </c>
      <c r="I54">
        <v>74</v>
      </c>
      <c r="J54" s="336">
        <v>0.03673611111111111</v>
      </c>
    </row>
    <row r="55" spans="1:10" ht="15">
      <c r="A55" s="289">
        <v>48</v>
      </c>
      <c r="B55" s="290" t="s">
        <v>93</v>
      </c>
      <c r="C55" s="290" t="s">
        <v>94</v>
      </c>
      <c r="D55" s="306">
        <v>0.06666666666666667</v>
      </c>
      <c r="E55" s="332">
        <v>2</v>
      </c>
      <c r="F55" s="292">
        <v>29</v>
      </c>
      <c r="G55" s="425">
        <v>0.03747685185185185</v>
      </c>
      <c r="H55" s="334">
        <f t="shared" si="2"/>
        <v>1.778875849289685</v>
      </c>
      <c r="I55">
        <v>82</v>
      </c>
      <c r="J55" s="336">
        <v>0.0371875</v>
      </c>
    </row>
    <row r="56" spans="1:10" ht="15">
      <c r="A56" s="281">
        <v>49</v>
      </c>
      <c r="B56" s="282" t="s">
        <v>4</v>
      </c>
      <c r="C56" s="282" t="s">
        <v>301</v>
      </c>
      <c r="D56" s="304">
        <v>0.06671296296296296</v>
      </c>
      <c r="E56" s="329">
        <v>9</v>
      </c>
      <c r="F56" s="284">
        <v>22</v>
      </c>
      <c r="G56" s="425">
        <v>0.03459490740740741</v>
      </c>
      <c r="H56" s="334">
        <f t="shared" si="2"/>
        <v>1.9284041485446637</v>
      </c>
      <c r="I56">
        <v>53</v>
      </c>
      <c r="J56" s="336">
        <v>0.03547453703703704</v>
      </c>
    </row>
    <row r="57" spans="1:10" ht="15">
      <c r="A57" s="285">
        <v>50</v>
      </c>
      <c r="B57" s="286" t="s">
        <v>65</v>
      </c>
      <c r="C57" s="286" t="s">
        <v>71</v>
      </c>
      <c r="D57" s="305">
        <v>0.06674768518518519</v>
      </c>
      <c r="E57" s="330">
        <v>8</v>
      </c>
      <c r="F57" s="288">
        <v>23</v>
      </c>
      <c r="G57" s="425">
        <v>0.037627314814814815</v>
      </c>
      <c r="H57" s="334">
        <f t="shared" si="2"/>
        <v>1.7739157182405414</v>
      </c>
      <c r="I57">
        <v>86</v>
      </c>
      <c r="J57" s="336">
        <v>0.03716435185185185</v>
      </c>
    </row>
    <row r="58" spans="1:10" ht="15">
      <c r="A58" s="289">
        <v>51</v>
      </c>
      <c r="B58" s="290" t="s">
        <v>129</v>
      </c>
      <c r="C58" s="290" t="s">
        <v>35</v>
      </c>
      <c r="D58" s="306">
        <v>0.06716435185185186</v>
      </c>
      <c r="E58" s="332">
        <v>3</v>
      </c>
      <c r="F58" s="292">
        <v>28</v>
      </c>
      <c r="G58" s="425">
        <v>0.03767361111111111</v>
      </c>
      <c r="H58" s="334">
        <f t="shared" si="2"/>
        <v>1.7827956989247316</v>
      </c>
      <c r="I58">
        <v>79</v>
      </c>
      <c r="J58" s="336">
        <v>0.03751157407407407</v>
      </c>
    </row>
    <row r="59" spans="1:10" ht="15">
      <c r="A59" s="285">
        <v>52</v>
      </c>
      <c r="B59" s="286" t="s">
        <v>23</v>
      </c>
      <c r="C59" s="286" t="s">
        <v>190</v>
      </c>
      <c r="D59" s="305">
        <v>0.07138888888888889</v>
      </c>
      <c r="E59" s="330">
        <v>9</v>
      </c>
      <c r="F59" s="288">
        <v>22</v>
      </c>
      <c r="G59" s="425">
        <v>0.039837962962962964</v>
      </c>
      <c r="H59" s="334">
        <f t="shared" si="2"/>
        <v>1.7919814061592099</v>
      </c>
      <c r="I59">
        <v>77</v>
      </c>
      <c r="J59" s="336">
        <v>0.03975694444444444</v>
      </c>
    </row>
    <row r="60" spans="1:10" ht="15">
      <c r="A60" s="289">
        <v>53</v>
      </c>
      <c r="B60" s="290" t="s">
        <v>109</v>
      </c>
      <c r="C60" s="290" t="s">
        <v>110</v>
      </c>
      <c r="D60" s="306">
        <v>0.0722337962962963</v>
      </c>
      <c r="E60" s="332">
        <v>4</v>
      </c>
      <c r="F60" s="292">
        <v>27</v>
      </c>
      <c r="G60" s="425">
        <v>0.03974537037037037</v>
      </c>
      <c r="H60" s="334">
        <f t="shared" si="2"/>
        <v>1.8174140943506116</v>
      </c>
      <c r="I60">
        <v>68</v>
      </c>
      <c r="J60" s="336">
        <v>0.03998842592592593</v>
      </c>
    </row>
    <row r="61" spans="1:8" ht="15">
      <c r="A61" s="1">
        <v>54</v>
      </c>
      <c r="B61" s="12" t="s">
        <v>291</v>
      </c>
      <c r="C61" s="12" t="s">
        <v>292</v>
      </c>
      <c r="D61" s="425">
        <v>0.075</v>
      </c>
      <c r="G61" s="425"/>
      <c r="H61" s="334"/>
    </row>
    <row r="62" spans="1:10" ht="15">
      <c r="A62" s="293">
        <v>55</v>
      </c>
      <c r="B62" s="294" t="s">
        <v>157</v>
      </c>
      <c r="C62" s="294" t="s">
        <v>158</v>
      </c>
      <c r="D62" s="307">
        <v>0.07508101851851852</v>
      </c>
      <c r="E62" s="333">
        <v>1</v>
      </c>
      <c r="F62" s="296">
        <v>30</v>
      </c>
      <c r="G62" s="425">
        <v>0.04128472222222222</v>
      </c>
      <c r="H62" s="334">
        <f>+D62/G62</f>
        <v>1.8186150827025511</v>
      </c>
      <c r="I62">
        <v>67</v>
      </c>
      <c r="J62" s="336">
        <v>0.041574074074074076</v>
      </c>
    </row>
    <row r="63" spans="1:10" ht="15">
      <c r="A63" s="289">
        <v>56</v>
      </c>
      <c r="B63" s="290" t="s">
        <v>224</v>
      </c>
      <c r="C63" s="290" t="s">
        <v>223</v>
      </c>
      <c r="D63" s="306">
        <v>0.07527777777777778</v>
      </c>
      <c r="E63" s="332">
        <v>5</v>
      </c>
      <c r="F63" s="292">
        <v>26</v>
      </c>
      <c r="G63" s="425">
        <v>0.038877314814814816</v>
      </c>
      <c r="H63" s="334">
        <f>+D63/G63</f>
        <v>1.9362905626674605</v>
      </c>
      <c r="I63">
        <v>52</v>
      </c>
      <c r="J63" s="336">
        <v>0.03980324074074074</v>
      </c>
    </row>
    <row r="64" spans="1:10" ht="15">
      <c r="A64" s="289">
        <v>57</v>
      </c>
      <c r="B64" s="290" t="s">
        <v>229</v>
      </c>
      <c r="C64" s="290" t="s">
        <v>200</v>
      </c>
      <c r="D64" s="306">
        <v>0.07527777777777778</v>
      </c>
      <c r="E64" s="332">
        <v>6</v>
      </c>
      <c r="F64" s="292">
        <v>25</v>
      </c>
      <c r="G64" s="425">
        <v>0.04011574074074074</v>
      </c>
      <c r="H64" s="334">
        <f>+D64/G64</f>
        <v>1.876514714368148</v>
      </c>
      <c r="I64">
        <v>57</v>
      </c>
      <c r="J64" s="336">
        <v>0.04083333333333333</v>
      </c>
    </row>
    <row r="65" spans="1:8" ht="15">
      <c r="A65" s="1">
        <v>58</v>
      </c>
      <c r="B65" s="12" t="s">
        <v>451</v>
      </c>
      <c r="C65" s="12" t="s">
        <v>215</v>
      </c>
      <c r="D65" s="425">
        <v>0.07668981481481481</v>
      </c>
      <c r="G65" s="425"/>
      <c r="H65" s="334"/>
    </row>
    <row r="66" spans="1:10" ht="15">
      <c r="A66" s="293">
        <v>59</v>
      </c>
      <c r="B66" s="294" t="s">
        <v>238</v>
      </c>
      <c r="C66" s="294" t="s">
        <v>239</v>
      </c>
      <c r="D66" s="307">
        <v>0.07671296296296297</v>
      </c>
      <c r="E66" s="333">
        <v>2</v>
      </c>
      <c r="F66" s="296">
        <v>29</v>
      </c>
      <c r="G66" s="425">
        <v>0.045266203703703704</v>
      </c>
      <c r="H66" s="334">
        <f>+D66/G66</f>
        <v>1.694707236001023</v>
      </c>
      <c r="I66">
        <v>99</v>
      </c>
      <c r="J66" s="336">
        <v>0.04425925925925926</v>
      </c>
    </row>
    <row r="67" spans="1:8" ht="15">
      <c r="A67" s="1">
        <v>60</v>
      </c>
      <c r="B67" s="12" t="s">
        <v>112</v>
      </c>
      <c r="C67" s="12" t="s">
        <v>510</v>
      </c>
      <c r="D67" s="425">
        <v>0.07739583333333333</v>
      </c>
      <c r="G67" s="425"/>
      <c r="H67" s="334"/>
    </row>
    <row r="68" spans="1:10" ht="15">
      <c r="A68" s="293">
        <v>61</v>
      </c>
      <c r="B68" s="294" t="s">
        <v>438</v>
      </c>
      <c r="C68" s="294" t="s">
        <v>439</v>
      </c>
      <c r="D68" s="307">
        <v>0.07855324074074074</v>
      </c>
      <c r="E68" s="333">
        <v>3</v>
      </c>
      <c r="F68" s="296">
        <v>28</v>
      </c>
      <c r="G68" s="425">
        <v>0.04325231481481481</v>
      </c>
      <c r="H68" s="334">
        <f>+D68/G68</f>
        <v>1.8161626973508163</v>
      </c>
      <c r="I68">
        <v>70</v>
      </c>
      <c r="J68" s="336">
        <v>0.04341435185185185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9.140625" style="1" customWidth="1"/>
    <col min="2" max="2" width="10.7109375" style="0" bestFit="1" customWidth="1"/>
    <col min="3" max="3" width="10.00390625" style="0" bestFit="1" customWidth="1"/>
    <col min="4" max="4" width="8.140625" style="0" bestFit="1" customWidth="1"/>
    <col min="8" max="8" width="12.7109375" style="0" bestFit="1" customWidth="1"/>
  </cols>
  <sheetData>
    <row r="1" spans="1:7" ht="18">
      <c r="A1" s="339" t="s">
        <v>621</v>
      </c>
      <c r="D1" s="3"/>
      <c r="G1" s="340"/>
    </row>
    <row r="2" spans="4:10" ht="12.75">
      <c r="D2" s="3"/>
      <c r="G2" s="341"/>
      <c r="H2" s="342"/>
      <c r="I2" s="342"/>
      <c r="J2" s="341"/>
    </row>
    <row r="3" spans="4:10" ht="12.75">
      <c r="D3" s="3"/>
      <c r="G3" s="341" t="s">
        <v>615</v>
      </c>
      <c r="H3" s="342"/>
      <c r="I3" s="342"/>
      <c r="J3" s="341" t="s">
        <v>622</v>
      </c>
    </row>
    <row r="4" spans="1:10" s="346" customFormat="1" ht="18" customHeight="1">
      <c r="A4" s="343"/>
      <c r="B4" s="344"/>
      <c r="C4" s="343"/>
      <c r="D4" s="364"/>
      <c r="G4" s="341" t="s">
        <v>616</v>
      </c>
      <c r="H4" s="342"/>
      <c r="I4" s="342"/>
      <c r="J4" s="341" t="s">
        <v>623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14</v>
      </c>
      <c r="C8" s="268" t="s">
        <v>46</v>
      </c>
      <c r="D8" s="323">
        <v>0.03329861111111111</v>
      </c>
      <c r="E8" s="326">
        <v>1</v>
      </c>
      <c r="F8" s="269">
        <v>30</v>
      </c>
      <c r="G8" s="276">
        <v>0.02638888888888889</v>
      </c>
      <c r="H8" s="334">
        <f aca="true" t="shared" si="0" ref="H8:H16">+D8/G8</f>
        <v>1.2618421052631579</v>
      </c>
      <c r="I8">
        <v>100</v>
      </c>
      <c r="J8" s="336">
        <f>+G8-TIME(0,1,30)</f>
        <v>0.025347222222222222</v>
      </c>
    </row>
    <row r="9" spans="1:10" ht="15">
      <c r="A9" s="267">
        <v>2</v>
      </c>
      <c r="B9" s="267" t="s">
        <v>13</v>
      </c>
      <c r="C9" s="268" t="s">
        <v>300</v>
      </c>
      <c r="D9" s="323">
        <v>0.03415509259259259</v>
      </c>
      <c r="E9" s="326">
        <v>2</v>
      </c>
      <c r="F9" s="269">
        <v>29</v>
      </c>
      <c r="G9" s="276">
        <v>0.023506944444444445</v>
      </c>
      <c r="H9" s="334">
        <f t="shared" si="0"/>
        <v>1.4529788281634661</v>
      </c>
      <c r="I9">
        <v>89</v>
      </c>
      <c r="J9" s="336">
        <f>+G9+TIME(0,0,20)</f>
        <v>0.023738425925925927</v>
      </c>
    </row>
    <row r="10" spans="1:10" ht="15">
      <c r="A10" s="267">
        <v>3</v>
      </c>
      <c r="B10" s="267" t="s">
        <v>18</v>
      </c>
      <c r="C10" s="268" t="s">
        <v>201</v>
      </c>
      <c r="D10" s="323">
        <v>0.03521990740740741</v>
      </c>
      <c r="E10" s="326">
        <v>3</v>
      </c>
      <c r="F10" s="269">
        <v>28</v>
      </c>
      <c r="G10" s="276">
        <v>0.02516203703703704</v>
      </c>
      <c r="H10" s="334">
        <f t="shared" si="0"/>
        <v>1.3997240110395583</v>
      </c>
      <c r="I10">
        <v>95</v>
      </c>
      <c r="J10" s="336">
        <f>+G10-TIME(0,0,40)</f>
        <v>0.024699074074074075</v>
      </c>
    </row>
    <row r="11" spans="1:10" ht="15">
      <c r="A11" s="272">
        <v>4</v>
      </c>
      <c r="B11" s="272" t="s">
        <v>184</v>
      </c>
      <c r="C11" s="273" t="s">
        <v>185</v>
      </c>
      <c r="D11" s="324">
        <v>0.03890046296296296</v>
      </c>
      <c r="E11" s="327">
        <v>1</v>
      </c>
      <c r="F11" s="297">
        <v>30</v>
      </c>
      <c r="G11" s="276">
        <v>0.027928240740740743</v>
      </c>
      <c r="H11" s="334">
        <f t="shared" si="0"/>
        <v>1.392871943638624</v>
      </c>
      <c r="I11">
        <v>97</v>
      </c>
      <c r="J11" s="336">
        <f>+G11-TIME(0,1,0)</f>
        <v>0.027233796296296298</v>
      </c>
    </row>
    <row r="12" spans="1:10" ht="12.75">
      <c r="A12" s="277">
        <v>5</v>
      </c>
      <c r="B12" s="277" t="s">
        <v>136</v>
      </c>
      <c r="C12" s="278" t="s">
        <v>208</v>
      </c>
      <c r="D12" s="325">
        <v>0.04041666666666667</v>
      </c>
      <c r="E12" s="328">
        <v>1</v>
      </c>
      <c r="F12" s="280">
        <v>30</v>
      </c>
      <c r="G12" s="276">
        <v>0.029270833333333333</v>
      </c>
      <c r="H12" s="334">
        <f t="shared" si="0"/>
        <v>1.3807829181494664</v>
      </c>
      <c r="I12">
        <v>98</v>
      </c>
      <c r="J12" s="336">
        <f>+G12-TIME(0,1,10)</f>
        <v>0.028460648148148148</v>
      </c>
    </row>
    <row r="13" spans="1:10" ht="12.75">
      <c r="A13" s="277">
        <v>6</v>
      </c>
      <c r="B13" s="277" t="s">
        <v>619</v>
      </c>
      <c r="C13" s="278" t="s">
        <v>209</v>
      </c>
      <c r="D13" s="325">
        <v>0.04047453703703704</v>
      </c>
      <c r="E13" s="328">
        <v>2</v>
      </c>
      <c r="F13" s="280">
        <v>29</v>
      </c>
      <c r="G13" s="276">
        <v>0.029826388888888892</v>
      </c>
      <c r="H13" s="334">
        <f t="shared" si="0"/>
        <v>1.3570042685292976</v>
      </c>
      <c r="I13">
        <v>99</v>
      </c>
      <c r="J13" s="336">
        <f>+G13-TIME(0,1,20)</f>
        <v>0.028900462962962965</v>
      </c>
    </row>
    <row r="14" spans="1:10" ht="15">
      <c r="A14" s="272">
        <v>7</v>
      </c>
      <c r="B14" s="272" t="s">
        <v>12</v>
      </c>
      <c r="C14" s="273" t="s">
        <v>44</v>
      </c>
      <c r="D14" s="324">
        <v>0.04069444444444444</v>
      </c>
      <c r="E14" s="327">
        <v>2</v>
      </c>
      <c r="F14" s="297">
        <v>29</v>
      </c>
      <c r="G14" s="276">
        <v>0.028703703703703703</v>
      </c>
      <c r="H14" s="334">
        <f t="shared" si="0"/>
        <v>1.417741935483871</v>
      </c>
      <c r="I14">
        <v>93</v>
      </c>
      <c r="J14" s="336">
        <f>+G14-TIME(0,0,20)</f>
        <v>0.02847222222222222</v>
      </c>
    </row>
    <row r="15" spans="1:10" ht="15">
      <c r="A15" s="272">
        <v>8</v>
      </c>
      <c r="B15" s="272" t="s">
        <v>129</v>
      </c>
      <c r="C15" s="273" t="s">
        <v>264</v>
      </c>
      <c r="D15" s="324">
        <v>0.041122685185185186</v>
      </c>
      <c r="E15" s="327">
        <v>3</v>
      </c>
      <c r="F15" s="297">
        <v>28</v>
      </c>
      <c r="G15" s="276">
        <v>0.028182870370370372</v>
      </c>
      <c r="H15" s="334">
        <f t="shared" si="0"/>
        <v>1.4591375770020534</v>
      </c>
      <c r="I15">
        <v>88</v>
      </c>
      <c r="J15" s="336">
        <f>+G15+TIME(0,0,30)</f>
        <v>0.028530092592592593</v>
      </c>
    </row>
    <row r="16" spans="1:10" ht="15">
      <c r="A16" s="267">
        <v>9</v>
      </c>
      <c r="B16" s="267" t="s">
        <v>0</v>
      </c>
      <c r="C16" s="268" t="s">
        <v>620</v>
      </c>
      <c r="D16" s="323">
        <v>0.04116898148148148</v>
      </c>
      <c r="E16" s="326">
        <v>4</v>
      </c>
      <c r="F16" s="269">
        <v>27</v>
      </c>
      <c r="G16" s="276">
        <v>0.025</v>
      </c>
      <c r="H16" s="334">
        <f t="shared" si="0"/>
        <v>1.646759259259259</v>
      </c>
      <c r="I16">
        <v>82</v>
      </c>
      <c r="J16" s="336">
        <f>+G16+TIME(0,1,30)</f>
        <v>0.026041666666666668</v>
      </c>
    </row>
    <row r="17" spans="1:7" ht="12.75">
      <c r="A17" s="1">
        <v>10</v>
      </c>
      <c r="B17" t="s">
        <v>136</v>
      </c>
      <c r="C17" t="s">
        <v>165</v>
      </c>
      <c r="D17" s="276">
        <v>0.0440162037037037</v>
      </c>
      <c r="G17" s="276"/>
    </row>
    <row r="18" spans="1:10" ht="12.75">
      <c r="A18" s="277">
        <v>11</v>
      </c>
      <c r="B18" s="277" t="s">
        <v>23</v>
      </c>
      <c r="C18" s="278" t="s">
        <v>287</v>
      </c>
      <c r="D18" s="325">
        <v>0.04424768518518519</v>
      </c>
      <c r="E18" s="328">
        <v>3</v>
      </c>
      <c r="F18" s="280">
        <v>28</v>
      </c>
      <c r="G18" s="276">
        <v>0.030555555555555555</v>
      </c>
      <c r="H18" s="334">
        <f aca="true" t="shared" si="1" ref="H18:H27">+D18/G18</f>
        <v>1.4481060606060607</v>
      </c>
      <c r="I18">
        <v>90</v>
      </c>
      <c r="J18" s="336">
        <f>+G18+TIME(0,0,10)</f>
        <v>0.030671296296296294</v>
      </c>
    </row>
    <row r="19" spans="1:10" ht="12.75">
      <c r="A19" s="281">
        <v>12</v>
      </c>
      <c r="B19" s="282" t="s">
        <v>218</v>
      </c>
      <c r="C19" s="282" t="s">
        <v>217</v>
      </c>
      <c r="D19" s="304">
        <v>0.044606481481481476</v>
      </c>
      <c r="E19" s="329">
        <v>1</v>
      </c>
      <c r="F19" s="284">
        <v>30</v>
      </c>
      <c r="G19" s="276">
        <v>0.031608796296296295</v>
      </c>
      <c r="H19" s="334">
        <f t="shared" si="1"/>
        <v>1.4112046869278652</v>
      </c>
      <c r="I19">
        <v>94</v>
      </c>
      <c r="J19" s="336">
        <f>+G19-TIME(0,0,30)</f>
        <v>0.031261574074074074</v>
      </c>
    </row>
    <row r="20" spans="1:10" ht="12.75">
      <c r="A20" s="281">
        <v>13</v>
      </c>
      <c r="B20" s="282" t="s">
        <v>93</v>
      </c>
      <c r="C20" s="282" t="s">
        <v>148</v>
      </c>
      <c r="D20" s="304">
        <v>0.04491898148148148</v>
      </c>
      <c r="E20" s="329">
        <v>2</v>
      </c>
      <c r="F20" s="284">
        <v>29</v>
      </c>
      <c r="G20" s="276">
        <v>0.031342592592592596</v>
      </c>
      <c r="H20" s="334">
        <f t="shared" si="1"/>
        <v>1.4331610044313146</v>
      </c>
      <c r="I20">
        <v>91</v>
      </c>
      <c r="J20" s="336">
        <f>+G20</f>
        <v>0.031342592592592596</v>
      </c>
    </row>
    <row r="21" spans="1:10" ht="12.75">
      <c r="A21" s="277">
        <v>14</v>
      </c>
      <c r="B21" s="277" t="s">
        <v>453</v>
      </c>
      <c r="C21" s="278" t="s">
        <v>150</v>
      </c>
      <c r="D21" s="325">
        <v>0.04561342592592593</v>
      </c>
      <c r="E21" s="328">
        <v>4</v>
      </c>
      <c r="F21" s="280">
        <v>27</v>
      </c>
      <c r="G21" s="276">
        <v>0.032060185185185185</v>
      </c>
      <c r="H21" s="334">
        <f t="shared" si="1"/>
        <v>1.4227436823104695</v>
      </c>
      <c r="I21">
        <v>92</v>
      </c>
      <c r="J21" s="336">
        <f>+G21-TIME(0,0,10)</f>
        <v>0.03194444444444444</v>
      </c>
    </row>
    <row r="22" spans="1:10" ht="12.75">
      <c r="A22" s="277">
        <v>15</v>
      </c>
      <c r="B22" s="277" t="s">
        <v>18</v>
      </c>
      <c r="C22" s="278" t="s">
        <v>51</v>
      </c>
      <c r="D22" s="325">
        <v>0.0462962962962963</v>
      </c>
      <c r="E22" s="328">
        <v>5</v>
      </c>
      <c r="F22" s="280">
        <v>26</v>
      </c>
      <c r="G22" s="276">
        <v>0.03138888888888889</v>
      </c>
      <c r="H22" s="334">
        <f t="shared" si="1"/>
        <v>1.4749262536873158</v>
      </c>
      <c r="I22">
        <v>86</v>
      </c>
      <c r="J22" s="336">
        <f>+G22+TIME(0,0,50)</f>
        <v>0.031967592592592596</v>
      </c>
    </row>
    <row r="23" spans="1:10" ht="12.75">
      <c r="A23" s="285">
        <v>16</v>
      </c>
      <c r="B23" s="286" t="s">
        <v>243</v>
      </c>
      <c r="C23" s="286" t="s">
        <v>220</v>
      </c>
      <c r="D23" s="305">
        <v>0.04789351851851852</v>
      </c>
      <c r="E23" s="330">
        <v>1</v>
      </c>
      <c r="F23" s="288">
        <v>30</v>
      </c>
      <c r="G23" s="276">
        <v>0.034375</v>
      </c>
      <c r="H23" s="334">
        <f t="shared" si="1"/>
        <v>1.3932659932659932</v>
      </c>
      <c r="I23">
        <v>96</v>
      </c>
      <c r="J23" s="336">
        <f>+G23-TIME(0,0,50)</f>
        <v>0.033796296296296297</v>
      </c>
    </row>
    <row r="24" spans="1:10" ht="12.75">
      <c r="A24" s="281">
        <v>17</v>
      </c>
      <c r="B24" s="282" t="s">
        <v>66</v>
      </c>
      <c r="C24" s="282" t="s">
        <v>72</v>
      </c>
      <c r="D24" s="304">
        <v>0.05094907407407407</v>
      </c>
      <c r="E24" s="329">
        <v>3</v>
      </c>
      <c r="F24" s="284">
        <v>28</v>
      </c>
      <c r="G24" s="276">
        <v>0.03377314814814815</v>
      </c>
      <c r="H24" s="334">
        <f t="shared" si="1"/>
        <v>1.5085675119945166</v>
      </c>
      <c r="I24">
        <v>85</v>
      </c>
      <c r="J24" s="336">
        <f>+G24+TIME(0,1,0)</f>
        <v>0.03446759259259259</v>
      </c>
    </row>
    <row r="25" spans="1:10" ht="12.75">
      <c r="A25" s="285">
        <v>18</v>
      </c>
      <c r="B25" s="286" t="s">
        <v>13</v>
      </c>
      <c r="C25" s="286" t="s">
        <v>45</v>
      </c>
      <c r="D25" s="305">
        <v>0.052453703703703704</v>
      </c>
      <c r="E25" s="330">
        <v>2</v>
      </c>
      <c r="F25" s="288">
        <v>29</v>
      </c>
      <c r="G25" s="276">
        <v>0.035625</v>
      </c>
      <c r="H25" s="334">
        <f t="shared" si="1"/>
        <v>1.4723846653671215</v>
      </c>
      <c r="I25">
        <v>87</v>
      </c>
      <c r="J25" s="336">
        <f>+G25+TIME(0,0,40)</f>
        <v>0.03608796296296296</v>
      </c>
    </row>
    <row r="26" spans="1:10" ht="12.75">
      <c r="A26" s="285">
        <v>19</v>
      </c>
      <c r="B26" s="286" t="s">
        <v>22</v>
      </c>
      <c r="C26" s="286" t="s">
        <v>46</v>
      </c>
      <c r="D26" s="305">
        <v>0.053981481481481484</v>
      </c>
      <c r="E26" s="330">
        <v>3</v>
      </c>
      <c r="F26" s="288">
        <v>28</v>
      </c>
      <c r="G26" s="276">
        <v>0.03434027777777778</v>
      </c>
      <c r="H26" s="334">
        <f t="shared" si="1"/>
        <v>1.57195820694304</v>
      </c>
      <c r="I26">
        <v>83</v>
      </c>
      <c r="J26" s="336">
        <f>+G26+TIME(0,1,20)</f>
        <v>0.03526620370370371</v>
      </c>
    </row>
    <row r="27" spans="1:10" ht="12.75">
      <c r="A27" s="285">
        <v>20</v>
      </c>
      <c r="B27" s="286" t="s">
        <v>159</v>
      </c>
      <c r="C27" s="286" t="s">
        <v>164</v>
      </c>
      <c r="D27" s="305">
        <v>0.05399305555555556</v>
      </c>
      <c r="E27" s="330">
        <v>4</v>
      </c>
      <c r="F27" s="288">
        <v>27</v>
      </c>
      <c r="G27" s="276">
        <v>0.03436342592592593</v>
      </c>
      <c r="H27" s="334">
        <f t="shared" si="1"/>
        <v>1.5712361064331424</v>
      </c>
      <c r="I27">
        <v>84</v>
      </c>
      <c r="J27" s="336">
        <f>+G27+TIME(0,1,10)</f>
        <v>0.035173611111111114</v>
      </c>
    </row>
    <row r="28" ht="12.75">
      <c r="G28" s="276"/>
    </row>
    <row r="29" ht="12.75">
      <c r="G29" s="276"/>
    </row>
    <row r="30" ht="12.75">
      <c r="G30" s="27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6">
      <selection activeCell="A25" sqref="A25:IV25"/>
    </sheetView>
  </sheetViews>
  <sheetFormatPr defaultColWidth="9.140625" defaultRowHeight="12.75"/>
  <cols>
    <col min="2" max="2" width="10.7109375" style="0" bestFit="1" customWidth="1"/>
    <col min="3" max="3" width="11.140625" style="0" bestFit="1" customWidth="1"/>
    <col min="8" max="8" width="12.7109375" style="0" bestFit="1" customWidth="1"/>
    <col min="9" max="10" width="9.57421875" style="0" bestFit="1" customWidth="1"/>
  </cols>
  <sheetData>
    <row r="1" spans="1:7" ht="18">
      <c r="A1" s="339" t="s">
        <v>606</v>
      </c>
      <c r="D1" s="3"/>
      <c r="G1" s="340"/>
    </row>
    <row r="2" spans="1:10" ht="12.75">
      <c r="A2" s="1"/>
      <c r="D2" s="3"/>
      <c r="G2" s="341"/>
      <c r="H2" s="342"/>
      <c r="I2" s="342"/>
      <c r="J2" s="341"/>
    </row>
    <row r="3" spans="1:10" ht="12.75">
      <c r="A3" s="1"/>
      <c r="D3" s="3"/>
      <c r="G3" s="341"/>
      <c r="H3" s="342"/>
      <c r="I3" s="342"/>
      <c r="J3" s="341" t="s">
        <v>278</v>
      </c>
    </row>
    <row r="4" spans="1:10" s="346" customFormat="1" ht="18" customHeight="1">
      <c r="A4" s="343"/>
      <c r="B4" s="344"/>
      <c r="C4" s="343"/>
      <c r="D4" s="364"/>
      <c r="G4" s="341" t="s">
        <v>279</v>
      </c>
      <c r="H4" s="342"/>
      <c r="I4" s="342"/>
      <c r="J4" s="341" t="s">
        <v>607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13</v>
      </c>
      <c r="C8" s="268" t="s">
        <v>300</v>
      </c>
      <c r="D8" s="323">
        <v>0.07609953703703703</v>
      </c>
      <c r="E8" s="326">
        <v>1</v>
      </c>
      <c r="F8" s="269">
        <v>30</v>
      </c>
      <c r="G8" s="276">
        <v>0.02443287037037037</v>
      </c>
      <c r="H8" s="334">
        <f aca="true" t="shared" si="0" ref="H8:H13">+D8/G8</f>
        <v>3.1146376125059216</v>
      </c>
      <c r="I8">
        <v>99</v>
      </c>
      <c r="J8" s="336">
        <f>+G8-TIME(0,1,20)</f>
        <v>0.02350694444444444</v>
      </c>
    </row>
    <row r="9" spans="1:10" ht="15">
      <c r="A9" s="267">
        <v>2</v>
      </c>
      <c r="B9" s="267" t="s">
        <v>23</v>
      </c>
      <c r="C9" s="268" t="s">
        <v>519</v>
      </c>
      <c r="D9" s="323">
        <v>0.08180555555555556</v>
      </c>
      <c r="E9" s="326">
        <v>2</v>
      </c>
      <c r="F9" s="269">
        <v>29</v>
      </c>
      <c r="G9" s="276">
        <v>0.02525462962962963</v>
      </c>
      <c r="H9" s="334">
        <f t="shared" si="0"/>
        <v>3.23923006416132</v>
      </c>
      <c r="I9">
        <v>97</v>
      </c>
      <c r="J9" s="336">
        <f>+G9-TIME(0,1,0)</f>
        <v>0.024560185185185185</v>
      </c>
    </row>
    <row r="10" spans="1:10" ht="15">
      <c r="A10" s="272">
        <v>3</v>
      </c>
      <c r="B10" s="272" t="s">
        <v>62</v>
      </c>
      <c r="C10" s="273" t="s">
        <v>323</v>
      </c>
      <c r="D10" s="324">
        <v>0.0899074074074074</v>
      </c>
      <c r="E10" s="327">
        <v>1</v>
      </c>
      <c r="F10" s="297">
        <v>30</v>
      </c>
      <c r="G10" s="276">
        <v>0.027256944444444445</v>
      </c>
      <c r="H10" s="334">
        <f t="shared" si="0"/>
        <v>3.2985138004246277</v>
      </c>
      <c r="I10">
        <v>95</v>
      </c>
      <c r="J10" s="336">
        <f>+G10-TIME(0,0,40)</f>
        <v>0.02679398148148148</v>
      </c>
    </row>
    <row r="11" spans="1:10" ht="15">
      <c r="A11" s="272">
        <v>4</v>
      </c>
      <c r="B11" s="272" t="s">
        <v>184</v>
      </c>
      <c r="C11" s="273" t="s">
        <v>185</v>
      </c>
      <c r="D11" s="324">
        <v>0.09010416666666667</v>
      </c>
      <c r="E11" s="327">
        <v>2</v>
      </c>
      <c r="F11" s="297">
        <v>29</v>
      </c>
      <c r="G11" s="276">
        <v>0.028229166666666666</v>
      </c>
      <c r="H11" s="334">
        <f t="shared" si="0"/>
        <v>3.1918819188191883</v>
      </c>
      <c r="I11">
        <v>98</v>
      </c>
      <c r="J11" s="336">
        <f>+G11-TIME(0,1,10)</f>
        <v>0.02741898148148148</v>
      </c>
    </row>
    <row r="12" spans="1:10" ht="15">
      <c r="A12" s="272">
        <v>5</v>
      </c>
      <c r="B12" s="272" t="s">
        <v>205</v>
      </c>
      <c r="C12" s="273" t="s">
        <v>204</v>
      </c>
      <c r="D12" s="324">
        <v>0.09480324074074074</v>
      </c>
      <c r="E12" s="327">
        <v>3</v>
      </c>
      <c r="F12" s="297">
        <v>28</v>
      </c>
      <c r="G12" s="276">
        <v>0.027905092592592592</v>
      </c>
      <c r="H12" s="334">
        <f t="shared" si="0"/>
        <v>3.397345499792617</v>
      </c>
      <c r="I12">
        <v>87</v>
      </c>
      <c r="J12" s="336">
        <f>+G12+TIME(0,0,30)</f>
        <v>0.028252314814814813</v>
      </c>
    </row>
    <row r="13" spans="1:10" ht="15">
      <c r="A13" s="272">
        <v>6</v>
      </c>
      <c r="B13" s="272" t="s">
        <v>261</v>
      </c>
      <c r="C13" s="273" t="s">
        <v>35</v>
      </c>
      <c r="D13" s="324">
        <v>0.09520833333333334</v>
      </c>
      <c r="E13" s="327">
        <v>4</v>
      </c>
      <c r="F13" s="297">
        <v>27</v>
      </c>
      <c r="G13" s="276">
        <v>0.028622685185185185</v>
      </c>
      <c r="H13" s="334">
        <f t="shared" si="0"/>
        <v>3.32632430246664</v>
      </c>
      <c r="I13">
        <v>92</v>
      </c>
      <c r="J13" s="336">
        <f>+G13-TIME(0,0,10)</f>
        <v>0.028506944444444446</v>
      </c>
    </row>
    <row r="14" spans="1:7" s="349" customFormat="1" ht="12.75">
      <c r="A14" s="408">
        <v>7</v>
      </c>
      <c r="B14" s="349" t="s">
        <v>191</v>
      </c>
      <c r="C14" s="349" t="s">
        <v>600</v>
      </c>
      <c r="D14" s="276">
        <v>0.09542824074074074</v>
      </c>
      <c r="G14" s="276"/>
    </row>
    <row r="15" spans="1:10" ht="12.75">
      <c r="A15" s="277">
        <v>8</v>
      </c>
      <c r="B15" s="277" t="s">
        <v>129</v>
      </c>
      <c r="C15" s="278" t="s">
        <v>130</v>
      </c>
      <c r="D15" s="325">
        <v>0.09547453703703705</v>
      </c>
      <c r="E15" s="328">
        <v>1</v>
      </c>
      <c r="F15" s="280">
        <v>30</v>
      </c>
      <c r="G15" s="276">
        <v>0.03070601851851852</v>
      </c>
      <c r="H15" s="334">
        <f aca="true" t="shared" si="1" ref="H15:H28">+D15/G15</f>
        <v>3.1093102148511123</v>
      </c>
      <c r="I15">
        <v>100</v>
      </c>
      <c r="J15" s="336">
        <f>+G15-TIME(0,1,30)</f>
        <v>0.029664351851851855</v>
      </c>
    </row>
    <row r="16" spans="1:10" ht="15">
      <c r="A16" s="272">
        <v>9</v>
      </c>
      <c r="B16" s="272" t="s">
        <v>62</v>
      </c>
      <c r="C16" s="273" t="s">
        <v>68</v>
      </c>
      <c r="D16" s="324">
        <v>0.09925925925925927</v>
      </c>
      <c r="E16" s="327">
        <v>5</v>
      </c>
      <c r="F16" s="297">
        <v>26</v>
      </c>
      <c r="G16" s="276">
        <v>0.029282407407407406</v>
      </c>
      <c r="H16" s="334">
        <f t="shared" si="1"/>
        <v>3.389723320158103</v>
      </c>
      <c r="I16">
        <v>89</v>
      </c>
      <c r="J16" s="336">
        <f>+G16+TIME(0,0,10)</f>
        <v>0.029398148148148145</v>
      </c>
    </row>
    <row r="17" spans="1:10" ht="15">
      <c r="A17" s="267">
        <v>10</v>
      </c>
      <c r="B17" s="267" t="s">
        <v>5</v>
      </c>
      <c r="C17" s="268" t="s">
        <v>37</v>
      </c>
      <c r="D17" s="323">
        <v>0.09950231481481482</v>
      </c>
      <c r="E17" s="326">
        <v>3</v>
      </c>
      <c r="F17" s="269">
        <v>28</v>
      </c>
      <c r="G17" s="276">
        <v>0.02646990740740741</v>
      </c>
      <c r="H17" s="334">
        <f t="shared" si="1"/>
        <v>3.759073021425448</v>
      </c>
      <c r="I17">
        <v>82</v>
      </c>
      <c r="J17" s="336">
        <f>+G17+TIME(0,1,20)</f>
        <v>0.027395833333333338</v>
      </c>
    </row>
    <row r="18" spans="1:10" ht="12.75">
      <c r="A18" s="277">
        <v>11</v>
      </c>
      <c r="B18" s="277" t="s">
        <v>62</v>
      </c>
      <c r="C18" s="278" t="s">
        <v>212</v>
      </c>
      <c r="D18" s="325">
        <v>0.10208333333333335</v>
      </c>
      <c r="E18" s="328">
        <v>2</v>
      </c>
      <c r="F18" s="280">
        <v>29</v>
      </c>
      <c r="G18" s="276">
        <v>0.030671296296296294</v>
      </c>
      <c r="H18" s="334">
        <f t="shared" si="1"/>
        <v>3.3283018867924534</v>
      </c>
      <c r="I18">
        <v>91</v>
      </c>
      <c r="J18" s="336">
        <f>+G18</f>
        <v>0.030671296296296294</v>
      </c>
    </row>
    <row r="19" spans="1:10" ht="15">
      <c r="A19" s="272">
        <v>12</v>
      </c>
      <c r="B19" s="272" t="s">
        <v>1</v>
      </c>
      <c r="C19" s="273" t="s">
        <v>30</v>
      </c>
      <c r="D19" s="324">
        <v>0.10471064814814816</v>
      </c>
      <c r="E19" s="327">
        <v>6</v>
      </c>
      <c r="F19" s="297">
        <v>25</v>
      </c>
      <c r="G19" s="276">
        <v>0.02883101851851852</v>
      </c>
      <c r="H19" s="334">
        <f t="shared" si="1"/>
        <v>3.631874749096749</v>
      </c>
      <c r="I19">
        <v>84</v>
      </c>
      <c r="J19" s="336">
        <f>+G19+TIME(0,1,0)</f>
        <v>0.029525462962962965</v>
      </c>
    </row>
    <row r="20" spans="1:10" ht="12.75">
      <c r="A20" s="281">
        <v>13</v>
      </c>
      <c r="B20" s="282" t="s">
        <v>66</v>
      </c>
      <c r="C20" s="282" t="s">
        <v>59</v>
      </c>
      <c r="D20" s="304">
        <v>0.10630787037037037</v>
      </c>
      <c r="E20" s="329">
        <v>1</v>
      </c>
      <c r="F20" s="284">
        <v>30</v>
      </c>
      <c r="G20" s="276">
        <v>0.032129629629629626</v>
      </c>
      <c r="H20" s="334">
        <f t="shared" si="1"/>
        <v>3.308717579250721</v>
      </c>
      <c r="I20">
        <v>94</v>
      </c>
      <c r="J20" s="336">
        <f>+G20-TIME(0,0,30)</f>
        <v>0.031782407407407405</v>
      </c>
    </row>
    <row r="21" spans="1:10" ht="12.75">
      <c r="A21" s="285">
        <v>14</v>
      </c>
      <c r="B21" s="286" t="s">
        <v>243</v>
      </c>
      <c r="C21" s="286" t="s">
        <v>220</v>
      </c>
      <c r="D21" s="305">
        <v>0.11178240740740741</v>
      </c>
      <c r="E21" s="330">
        <v>1</v>
      </c>
      <c r="F21" s="288">
        <v>30</v>
      </c>
      <c r="G21" s="276">
        <v>0.03418981481481482</v>
      </c>
      <c r="H21" s="334">
        <f t="shared" si="1"/>
        <v>3.2694651320243735</v>
      </c>
      <c r="I21">
        <v>96</v>
      </c>
      <c r="J21" s="336">
        <f>+G21-TIME(0,0,50)</f>
        <v>0.03361111111111111</v>
      </c>
    </row>
    <row r="22" spans="1:10" ht="12.75">
      <c r="A22" s="277">
        <v>15</v>
      </c>
      <c r="B22" s="277" t="s">
        <v>142</v>
      </c>
      <c r="C22" s="278" t="s">
        <v>143</v>
      </c>
      <c r="D22" s="325">
        <v>0.11215277777777777</v>
      </c>
      <c r="E22" s="328">
        <v>3</v>
      </c>
      <c r="F22" s="280">
        <v>28</v>
      </c>
      <c r="G22" s="276">
        <v>0.03119212962962963</v>
      </c>
      <c r="H22" s="334">
        <f t="shared" si="1"/>
        <v>3.595547309833024</v>
      </c>
      <c r="I22">
        <v>85</v>
      </c>
      <c r="J22" s="336">
        <f>+G22+TIME(0,0,50)</f>
        <v>0.03177083333333333</v>
      </c>
    </row>
    <row r="23" spans="1:10" ht="12.75">
      <c r="A23" s="285">
        <v>16</v>
      </c>
      <c r="B23" s="286" t="s">
        <v>22</v>
      </c>
      <c r="C23" s="286" t="s">
        <v>46</v>
      </c>
      <c r="D23" s="305">
        <v>0.11498842592592594</v>
      </c>
      <c r="E23" s="330">
        <v>2</v>
      </c>
      <c r="F23" s="288">
        <v>29</v>
      </c>
      <c r="G23" s="276">
        <v>0.03408564814814815</v>
      </c>
      <c r="H23" s="334">
        <f t="shared" si="1"/>
        <v>3.373514431239389</v>
      </c>
      <c r="I23">
        <v>90</v>
      </c>
      <c r="J23" s="336">
        <f>+G23</f>
        <v>0.03408564814814815</v>
      </c>
    </row>
    <row r="24" spans="1:10" ht="15">
      <c r="A24" s="267">
        <v>17</v>
      </c>
      <c r="B24" s="267" t="s">
        <v>14</v>
      </c>
      <c r="C24" s="268" t="s">
        <v>46</v>
      </c>
      <c r="D24" s="323">
        <v>0.11502314814814814</v>
      </c>
      <c r="E24" s="326">
        <v>4</v>
      </c>
      <c r="F24" s="269">
        <v>27</v>
      </c>
      <c r="G24" s="276">
        <v>0.02534722222222222</v>
      </c>
      <c r="H24" s="334">
        <f t="shared" si="1"/>
        <v>4.5378995433789955</v>
      </c>
      <c r="I24">
        <v>81</v>
      </c>
      <c r="J24" s="336">
        <f>+G24+TIME(0,1,30)</f>
        <v>0.026388888888888885</v>
      </c>
    </row>
    <row r="25" spans="1:10" ht="12.75">
      <c r="A25" s="289">
        <v>18</v>
      </c>
      <c r="B25" s="290" t="s">
        <v>238</v>
      </c>
      <c r="C25" s="290" t="s">
        <v>254</v>
      </c>
      <c r="D25" s="306">
        <v>0.12040509259259259</v>
      </c>
      <c r="E25" s="332">
        <v>1</v>
      </c>
      <c r="F25" s="292">
        <v>30</v>
      </c>
      <c r="G25" s="276">
        <v>0.03549768518518519</v>
      </c>
      <c r="H25" s="334">
        <f t="shared" si="1"/>
        <v>3.391913922399739</v>
      </c>
      <c r="I25">
        <v>88</v>
      </c>
      <c r="J25" s="336">
        <f>+G25+TIME(0,0,20)</f>
        <v>0.035729166666666666</v>
      </c>
    </row>
    <row r="26" spans="1:10" ht="12.75">
      <c r="A26" s="285">
        <v>19</v>
      </c>
      <c r="B26" s="286" t="s">
        <v>65</v>
      </c>
      <c r="C26" s="286" t="s">
        <v>71</v>
      </c>
      <c r="D26" s="305">
        <v>0.12586805555555555</v>
      </c>
      <c r="E26" s="330">
        <v>3</v>
      </c>
      <c r="F26" s="288">
        <v>28</v>
      </c>
      <c r="G26" s="276">
        <v>0.0378587962962963</v>
      </c>
      <c r="H26" s="334">
        <f t="shared" si="1"/>
        <v>3.324671354325894</v>
      </c>
      <c r="I26">
        <v>93</v>
      </c>
      <c r="J26" s="336">
        <f>+G26-TIME(0,0,20)</f>
        <v>0.03762731481481482</v>
      </c>
    </row>
    <row r="27" spans="1:10" ht="12.75">
      <c r="A27" s="289">
        <v>20</v>
      </c>
      <c r="B27" s="290" t="s">
        <v>129</v>
      </c>
      <c r="C27" s="290" t="s">
        <v>35</v>
      </c>
      <c r="D27" s="306">
        <v>0.13403935185185187</v>
      </c>
      <c r="E27" s="332">
        <v>2</v>
      </c>
      <c r="F27" s="292">
        <v>29</v>
      </c>
      <c r="G27" s="276">
        <v>0.038182870370370374</v>
      </c>
      <c r="H27" s="334">
        <f t="shared" si="1"/>
        <v>3.510457714458927</v>
      </c>
      <c r="I27">
        <v>86</v>
      </c>
      <c r="J27" s="336">
        <f>+G27+TIME(0,0,40)</f>
        <v>0.03864583333333334</v>
      </c>
    </row>
    <row r="28" spans="1:10" ht="12.75">
      <c r="A28" s="285">
        <v>21</v>
      </c>
      <c r="B28" s="286" t="s">
        <v>406</v>
      </c>
      <c r="C28" s="286" t="s">
        <v>254</v>
      </c>
      <c r="D28" s="305">
        <v>0.1351388888888889</v>
      </c>
      <c r="E28" s="330">
        <v>4</v>
      </c>
      <c r="F28" s="288">
        <v>27</v>
      </c>
      <c r="G28" s="276">
        <v>0.03638888888888889</v>
      </c>
      <c r="H28" s="334">
        <f t="shared" si="1"/>
        <v>3.7137404580152675</v>
      </c>
      <c r="I28">
        <v>83</v>
      </c>
      <c r="J28" s="336">
        <f>+G28+TIME(0,1,10)</f>
        <v>0.03719907407407407</v>
      </c>
    </row>
    <row r="29" s="349" customFormat="1" ht="12.75">
      <c r="A29" s="344"/>
    </row>
    <row r="30" s="349" customFormat="1" ht="12.75"/>
    <row r="31" s="349" customFormat="1" ht="12.75"/>
    <row r="32" s="349" customFormat="1" ht="12.75"/>
    <row r="33" s="349" customFormat="1" ht="12.75"/>
    <row r="34" s="349" customFormat="1" ht="12.75"/>
    <row r="35" s="349" customFormat="1" ht="12.75"/>
    <row r="36" s="349" customFormat="1" ht="12.75"/>
    <row r="37" s="349" customFormat="1" ht="12.75"/>
    <row r="38" s="349" customFormat="1" ht="12.75"/>
    <row r="39" s="349" customFormat="1" ht="12.75"/>
    <row r="40" s="349" customFormat="1" ht="12.75"/>
    <row r="41" s="349" customFormat="1" ht="12.75"/>
    <row r="42" s="349" customFormat="1" ht="12.75"/>
    <row r="43" s="349" customFormat="1" ht="12.75"/>
    <row r="44" s="349" customFormat="1" ht="12.75"/>
    <row r="45" s="349" customFormat="1" ht="12.75"/>
    <row r="46" s="349" customFormat="1" ht="12.75"/>
    <row r="47" s="349" customFormat="1" ht="12.75"/>
    <row r="48" s="349" customFormat="1" ht="12.75"/>
    <row r="49" s="349" customFormat="1" ht="12.75"/>
    <row r="50" s="349" customFormat="1" ht="12.75"/>
    <row r="51" s="349" customFormat="1" ht="12.75"/>
    <row r="52" s="349" customFormat="1" ht="12.7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PageLayoutView="0" workbookViewId="0" topLeftCell="A38">
      <selection activeCell="A50" sqref="A50:IV50"/>
    </sheetView>
  </sheetViews>
  <sheetFormatPr defaultColWidth="9.140625" defaultRowHeight="12.75"/>
  <cols>
    <col min="2" max="2" width="9.00390625" style="0" bestFit="1" customWidth="1"/>
    <col min="3" max="3" width="10.7109375" style="0" bestFit="1" customWidth="1"/>
    <col min="7" max="7" width="9.57421875" style="0" bestFit="1" customWidth="1"/>
    <col min="8" max="8" width="12.7109375" style="0" bestFit="1" customWidth="1"/>
    <col min="10" max="10" width="13.57421875" style="0" bestFit="1" customWidth="1"/>
  </cols>
  <sheetData>
    <row r="1" spans="1:7" ht="18">
      <c r="A1" s="339" t="s">
        <v>605</v>
      </c>
      <c r="D1" s="3"/>
      <c r="G1" s="340"/>
    </row>
    <row r="2" spans="1:10" ht="12.75">
      <c r="A2" s="1"/>
      <c r="D2" s="3"/>
      <c r="G2" s="341"/>
      <c r="H2" s="342"/>
      <c r="I2" s="342"/>
      <c r="J2" s="341"/>
    </row>
    <row r="3" spans="1:10" ht="12.75">
      <c r="A3" s="1"/>
      <c r="D3" s="3"/>
      <c r="G3" s="341" t="s">
        <v>602</v>
      </c>
      <c r="H3" s="342"/>
      <c r="I3" s="342"/>
      <c r="J3" s="341"/>
    </row>
    <row r="4" spans="1:10" s="346" customFormat="1" ht="18" customHeight="1">
      <c r="A4" s="343"/>
      <c r="B4" s="344"/>
      <c r="C4" s="343"/>
      <c r="D4" s="364"/>
      <c r="G4" s="341" t="s">
        <v>446</v>
      </c>
      <c r="H4" s="342"/>
      <c r="I4" s="342"/>
      <c r="J4" s="341" t="s">
        <v>279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23</v>
      </c>
      <c r="C8" s="268" t="s">
        <v>519</v>
      </c>
      <c r="D8" s="323">
        <v>0.027303240740740743</v>
      </c>
      <c r="E8" s="326">
        <v>1</v>
      </c>
      <c r="F8" s="269">
        <v>30</v>
      </c>
      <c r="G8" s="270">
        <v>0.02459490740740741</v>
      </c>
      <c r="H8" s="334">
        <f aca="true" t="shared" si="0" ref="H8:H29">+D8/G8</f>
        <v>1.1101176470588234</v>
      </c>
      <c r="I8">
        <v>68</v>
      </c>
      <c r="J8" s="336">
        <v>0.02525462962962963</v>
      </c>
    </row>
    <row r="9" spans="1:10" ht="15">
      <c r="A9" s="267">
        <v>2</v>
      </c>
      <c r="B9" s="267" t="s">
        <v>24</v>
      </c>
      <c r="C9" s="268" t="s">
        <v>275</v>
      </c>
      <c r="D9" s="323">
        <v>0.02775462962962963</v>
      </c>
      <c r="E9" s="326">
        <v>2</v>
      </c>
      <c r="F9" s="269">
        <v>29</v>
      </c>
      <c r="G9" s="270">
        <v>0.026620370370370374</v>
      </c>
      <c r="H9" s="334">
        <f t="shared" si="0"/>
        <v>1.0426086956521738</v>
      </c>
      <c r="I9">
        <v>91</v>
      </c>
      <c r="J9" s="336">
        <v>0.02606481481481482</v>
      </c>
    </row>
    <row r="10" spans="1:10" ht="15">
      <c r="A10" s="267">
        <v>3</v>
      </c>
      <c r="B10" s="267" t="s">
        <v>248</v>
      </c>
      <c r="C10" s="268" t="s">
        <v>37</v>
      </c>
      <c r="D10" s="323">
        <v>0.02804398148148148</v>
      </c>
      <c r="E10" s="326">
        <v>3</v>
      </c>
      <c r="F10" s="269">
        <v>28</v>
      </c>
      <c r="G10" s="270">
        <v>0.024039351851851853</v>
      </c>
      <c r="H10" s="334">
        <f t="shared" si="0"/>
        <v>1.1665864227250842</v>
      </c>
      <c r="I10">
        <v>65</v>
      </c>
      <c r="J10" s="336">
        <v>0.024872685185185185</v>
      </c>
    </row>
    <row r="11" spans="1:10" ht="15">
      <c r="A11" s="267">
        <v>4</v>
      </c>
      <c r="B11" s="267" t="s">
        <v>5</v>
      </c>
      <c r="C11" s="268" t="s">
        <v>37</v>
      </c>
      <c r="D11" s="323">
        <v>0.028229166666666666</v>
      </c>
      <c r="E11" s="326">
        <v>4</v>
      </c>
      <c r="F11" s="269">
        <v>27</v>
      </c>
      <c r="G11" s="270">
        <v>0.02646990740740741</v>
      </c>
      <c r="H11" s="334">
        <f t="shared" si="0"/>
        <v>1.0664626147791865</v>
      </c>
      <c r="I11">
        <v>80</v>
      </c>
      <c r="J11" s="336">
        <v>0.02646990740740741</v>
      </c>
    </row>
    <row r="12" spans="1:10" ht="15">
      <c r="A12" s="267">
        <v>5</v>
      </c>
      <c r="B12" s="267" t="s">
        <v>62</v>
      </c>
      <c r="C12" s="268" t="s">
        <v>97</v>
      </c>
      <c r="D12" s="323">
        <v>0.02934027777777778</v>
      </c>
      <c r="E12" s="326">
        <v>5</v>
      </c>
      <c r="F12" s="269">
        <v>26</v>
      </c>
      <c r="G12" s="270">
        <v>0.026053240740740738</v>
      </c>
      <c r="H12" s="334">
        <f t="shared" si="0"/>
        <v>1.1261661483784986</v>
      </c>
      <c r="I12">
        <v>66</v>
      </c>
      <c r="J12" s="336">
        <v>0.026828703703703702</v>
      </c>
    </row>
    <row r="13" spans="1:10" ht="15">
      <c r="A13" s="272">
        <v>6</v>
      </c>
      <c r="B13" s="272" t="s">
        <v>205</v>
      </c>
      <c r="C13" s="273" t="s">
        <v>204</v>
      </c>
      <c r="D13" s="324">
        <v>0.03002314814814815</v>
      </c>
      <c r="E13" s="327">
        <v>1</v>
      </c>
      <c r="F13" s="297">
        <v>30</v>
      </c>
      <c r="G13" s="270">
        <v>0.027291666666666662</v>
      </c>
      <c r="H13" s="334">
        <f t="shared" si="0"/>
        <v>1.10008481764207</v>
      </c>
      <c r="I13">
        <v>69</v>
      </c>
      <c r="J13" s="336">
        <v>0.02790509259259259</v>
      </c>
    </row>
    <row r="14" spans="1:10" ht="12.75">
      <c r="A14" s="277">
        <v>7</v>
      </c>
      <c r="B14" s="277" t="s">
        <v>24</v>
      </c>
      <c r="C14" s="278" t="s">
        <v>58</v>
      </c>
      <c r="D14" s="325">
        <v>0.030775462962962966</v>
      </c>
      <c r="E14" s="328">
        <v>1</v>
      </c>
      <c r="F14" s="280">
        <v>30</v>
      </c>
      <c r="G14" s="270">
        <v>0.02871527777777778</v>
      </c>
      <c r="H14" s="334">
        <f t="shared" si="0"/>
        <v>1.071745264006449</v>
      </c>
      <c r="I14">
        <v>77</v>
      </c>
      <c r="J14" s="336">
        <v>0.02888888888888889</v>
      </c>
    </row>
    <row r="15" spans="1:10" ht="12.75">
      <c r="A15" s="277">
        <v>8</v>
      </c>
      <c r="B15" s="277" t="s">
        <v>211</v>
      </c>
      <c r="C15" s="278" t="s">
        <v>210</v>
      </c>
      <c r="D15" s="325">
        <v>0.03078703703703704</v>
      </c>
      <c r="E15" s="328">
        <v>2</v>
      </c>
      <c r="F15" s="280">
        <v>29</v>
      </c>
      <c r="G15" s="270">
        <v>0.028912037037037038</v>
      </c>
      <c r="H15" s="334">
        <f t="shared" si="0"/>
        <v>1.0648518815052042</v>
      </c>
      <c r="I15">
        <v>82</v>
      </c>
      <c r="J15" s="336">
        <v>0.028854166666666667</v>
      </c>
    </row>
    <row r="16" spans="1:10" ht="15">
      <c r="A16" s="272">
        <v>9</v>
      </c>
      <c r="B16" s="272" t="s">
        <v>62</v>
      </c>
      <c r="C16" s="273" t="s">
        <v>68</v>
      </c>
      <c r="D16" s="324">
        <v>0.03144675925925926</v>
      </c>
      <c r="E16" s="327">
        <v>2</v>
      </c>
      <c r="F16" s="297">
        <v>29</v>
      </c>
      <c r="G16" s="270">
        <v>0.02888888888888889</v>
      </c>
      <c r="H16" s="334">
        <f t="shared" si="0"/>
        <v>1.0885416666666665</v>
      </c>
      <c r="I16">
        <v>73</v>
      </c>
      <c r="J16" s="336">
        <v>0.02928240740740741</v>
      </c>
    </row>
    <row r="17" spans="1:10" ht="12.75">
      <c r="A17" s="277">
        <v>10</v>
      </c>
      <c r="B17" s="277" t="s">
        <v>18</v>
      </c>
      <c r="C17" s="278" t="s">
        <v>51</v>
      </c>
      <c r="D17" s="325">
        <v>0.032129629629629626</v>
      </c>
      <c r="E17" s="328">
        <v>3</v>
      </c>
      <c r="F17" s="280">
        <v>28</v>
      </c>
      <c r="G17" s="270">
        <v>0.03238425925925926</v>
      </c>
      <c r="H17" s="334">
        <f t="shared" si="0"/>
        <v>0.9921372408863472</v>
      </c>
      <c r="I17">
        <v>99</v>
      </c>
      <c r="J17" s="336">
        <v>0.03138888888888889</v>
      </c>
    </row>
    <row r="18" spans="1:10" ht="12.75">
      <c r="A18" s="277">
        <v>11</v>
      </c>
      <c r="B18" s="277" t="s">
        <v>21</v>
      </c>
      <c r="C18" s="278" t="s">
        <v>42</v>
      </c>
      <c r="D18" s="325">
        <v>0.032685185185185185</v>
      </c>
      <c r="E18" s="328">
        <v>4</v>
      </c>
      <c r="F18" s="280">
        <v>27</v>
      </c>
      <c r="G18" s="270">
        <v>0.031041666666666665</v>
      </c>
      <c r="H18" s="334">
        <f t="shared" si="0"/>
        <v>1.0529455630126772</v>
      </c>
      <c r="I18">
        <v>87</v>
      </c>
      <c r="J18" s="336">
        <v>0.030706018518518518</v>
      </c>
    </row>
    <row r="19" spans="1:10" ht="12.75">
      <c r="A19" s="277">
        <v>12</v>
      </c>
      <c r="B19" s="277" t="s">
        <v>20</v>
      </c>
      <c r="C19" s="278" t="s">
        <v>54</v>
      </c>
      <c r="D19" s="325">
        <v>0.03297453703703704</v>
      </c>
      <c r="E19" s="328">
        <v>5</v>
      </c>
      <c r="F19" s="280">
        <v>26</v>
      </c>
      <c r="G19" s="270">
        <v>0.030833333333333334</v>
      </c>
      <c r="H19" s="334">
        <f t="shared" si="0"/>
        <v>1.0694444444444444</v>
      </c>
      <c r="I19">
        <v>79</v>
      </c>
      <c r="J19" s="336">
        <v>0.030891203703703705</v>
      </c>
    </row>
    <row r="20" spans="1:10" ht="15">
      <c r="A20" s="272">
        <v>13</v>
      </c>
      <c r="B20" s="272" t="s">
        <v>1</v>
      </c>
      <c r="C20" s="273" t="s">
        <v>30</v>
      </c>
      <c r="D20" s="324">
        <v>0.033032407407407406</v>
      </c>
      <c r="E20" s="327">
        <v>3</v>
      </c>
      <c r="F20" s="297">
        <v>28</v>
      </c>
      <c r="G20" s="270">
        <v>0.027953027363924996</v>
      </c>
      <c r="H20" s="334">
        <f t="shared" si="0"/>
        <v>1.181711267883551</v>
      </c>
      <c r="I20">
        <v>64</v>
      </c>
      <c r="J20" s="336">
        <v>0.028832656993554626</v>
      </c>
    </row>
    <row r="21" spans="1:10" ht="12.75">
      <c r="A21" s="281">
        <v>14</v>
      </c>
      <c r="B21" s="282" t="s">
        <v>93</v>
      </c>
      <c r="C21" s="282" t="s">
        <v>148</v>
      </c>
      <c r="D21" s="304">
        <v>0.033171296296296296</v>
      </c>
      <c r="E21" s="329">
        <v>1</v>
      </c>
      <c r="F21" s="284">
        <v>30</v>
      </c>
      <c r="G21" s="270">
        <v>0.031331018518518515</v>
      </c>
      <c r="H21" s="334">
        <f t="shared" si="0"/>
        <v>1.0587366087920207</v>
      </c>
      <c r="I21">
        <v>84</v>
      </c>
      <c r="J21" s="336">
        <v>0.031157407407407404</v>
      </c>
    </row>
    <row r="22" spans="1:10" ht="12.75">
      <c r="A22" s="281">
        <v>15</v>
      </c>
      <c r="B22" s="282" t="s">
        <v>66</v>
      </c>
      <c r="C22" s="282" t="s">
        <v>59</v>
      </c>
      <c r="D22" s="304">
        <v>0.0334375</v>
      </c>
      <c r="E22" s="329">
        <v>2</v>
      </c>
      <c r="F22" s="284">
        <v>29</v>
      </c>
      <c r="G22" s="270">
        <v>0.03300925925925926</v>
      </c>
      <c r="H22" s="334">
        <f t="shared" si="0"/>
        <v>1.0129733520336606</v>
      </c>
      <c r="I22">
        <v>97</v>
      </c>
      <c r="J22" s="336">
        <v>0.032129629629629626</v>
      </c>
    </row>
    <row r="23" spans="1:10" ht="12.75">
      <c r="A23" s="277">
        <v>16</v>
      </c>
      <c r="B23" s="277" t="s">
        <v>289</v>
      </c>
      <c r="C23" s="278" t="s">
        <v>290</v>
      </c>
      <c r="D23" s="325">
        <v>0.03377314814814815</v>
      </c>
      <c r="E23" s="328">
        <v>6</v>
      </c>
      <c r="F23" s="280">
        <v>25</v>
      </c>
      <c r="G23" s="270">
        <v>0.031006944444444445</v>
      </c>
      <c r="H23" s="334">
        <f t="shared" si="0"/>
        <v>1.0892123926838373</v>
      </c>
      <c r="I23">
        <v>72</v>
      </c>
      <c r="J23" s="336">
        <v>0.03144675925925926</v>
      </c>
    </row>
    <row r="24" spans="1:10" ht="12.75">
      <c r="A24" s="277">
        <v>17</v>
      </c>
      <c r="B24" s="277" t="s">
        <v>129</v>
      </c>
      <c r="C24" s="278" t="s">
        <v>215</v>
      </c>
      <c r="D24" s="325">
        <v>0.03380787037037037</v>
      </c>
      <c r="E24" s="328">
        <v>7</v>
      </c>
      <c r="F24" s="280">
        <v>24</v>
      </c>
      <c r="G24" s="270">
        <v>0.031747685185185184</v>
      </c>
      <c r="H24" s="334">
        <f t="shared" si="0"/>
        <v>1.064892453518046</v>
      </c>
      <c r="I24">
        <v>81</v>
      </c>
      <c r="J24" s="336">
        <v>0.031747685185185184</v>
      </c>
    </row>
    <row r="25" spans="1:10" ht="12.75">
      <c r="A25" s="285">
        <v>18</v>
      </c>
      <c r="B25" s="286" t="s">
        <v>174</v>
      </c>
      <c r="C25" s="286" t="s">
        <v>175</v>
      </c>
      <c r="D25" s="305">
        <v>0.034768518518518525</v>
      </c>
      <c r="E25" s="330">
        <v>1</v>
      </c>
      <c r="F25" s="288">
        <v>30</v>
      </c>
      <c r="G25" s="270">
        <v>0.03498842592592593</v>
      </c>
      <c r="H25" s="334">
        <f t="shared" si="0"/>
        <v>0.9937148527952366</v>
      </c>
      <c r="I25">
        <v>98</v>
      </c>
      <c r="J25" s="336">
        <v>0.03405092592592593</v>
      </c>
    </row>
    <row r="26" spans="1:10" ht="12.75">
      <c r="A26" s="277">
        <v>19</v>
      </c>
      <c r="B26" s="277" t="s">
        <v>453</v>
      </c>
      <c r="C26" s="278" t="s">
        <v>150</v>
      </c>
      <c r="D26" s="325">
        <v>0.03570601851851852</v>
      </c>
      <c r="E26" s="328">
        <v>8</v>
      </c>
      <c r="F26" s="280">
        <v>23</v>
      </c>
      <c r="G26" s="270">
        <v>0.03260416666666667</v>
      </c>
      <c r="H26" s="334">
        <f t="shared" si="0"/>
        <v>1.0951366702165424</v>
      </c>
      <c r="I26">
        <v>71</v>
      </c>
      <c r="J26" s="336">
        <v>0.033101851851851855</v>
      </c>
    </row>
    <row r="27" spans="1:10" ht="12.75">
      <c r="A27" s="281">
        <v>20</v>
      </c>
      <c r="B27" s="282" t="s">
        <v>120</v>
      </c>
      <c r="C27" s="282" t="s">
        <v>121</v>
      </c>
      <c r="D27" s="304">
        <v>0.03582175925925926</v>
      </c>
      <c r="E27" s="329">
        <v>3</v>
      </c>
      <c r="F27" s="284">
        <v>28</v>
      </c>
      <c r="G27" s="270">
        <v>0.03314814814814815</v>
      </c>
      <c r="H27" s="334">
        <f t="shared" si="0"/>
        <v>1.0806564245810055</v>
      </c>
      <c r="I27">
        <v>75</v>
      </c>
      <c r="J27" s="336">
        <v>0.03342592592592593</v>
      </c>
    </row>
    <row r="28" spans="1:10" ht="12.75">
      <c r="A28" s="285">
        <v>21</v>
      </c>
      <c r="B28" s="286" t="s">
        <v>159</v>
      </c>
      <c r="C28" s="286" t="s">
        <v>164</v>
      </c>
      <c r="D28" s="305">
        <v>0.036273148148148145</v>
      </c>
      <c r="E28" s="330">
        <v>2</v>
      </c>
      <c r="F28" s="288">
        <v>29</v>
      </c>
      <c r="G28" s="270">
        <v>0.03496527777777778</v>
      </c>
      <c r="H28" s="334">
        <f t="shared" si="0"/>
        <v>1.0374048328368088</v>
      </c>
      <c r="I28">
        <v>93</v>
      </c>
      <c r="J28" s="336">
        <v>0.03430555555555556</v>
      </c>
    </row>
    <row r="29" spans="1:10" ht="12.75">
      <c r="A29" s="285">
        <v>22</v>
      </c>
      <c r="B29" s="286" t="s">
        <v>530</v>
      </c>
      <c r="C29" s="286" t="s">
        <v>462</v>
      </c>
      <c r="D29" s="305">
        <v>0.037627314814814815</v>
      </c>
      <c r="E29" s="330">
        <v>3</v>
      </c>
      <c r="F29" s="288">
        <v>28</v>
      </c>
      <c r="G29" s="270">
        <v>0.03599537037037037</v>
      </c>
      <c r="H29" s="334">
        <f t="shared" si="0"/>
        <v>1.045337620578778</v>
      </c>
      <c r="I29">
        <v>89</v>
      </c>
      <c r="J29" s="336">
        <v>0.035555555555555556</v>
      </c>
    </row>
    <row r="30" spans="1:8" ht="12.75">
      <c r="A30" s="1">
        <v>23</v>
      </c>
      <c r="B30" t="s">
        <v>498</v>
      </c>
      <c r="C30" t="s">
        <v>255</v>
      </c>
      <c r="D30" s="270">
        <v>0.038425925925925926</v>
      </c>
      <c r="G30" s="270"/>
      <c r="H30" s="334"/>
    </row>
    <row r="31" spans="1:10" ht="15">
      <c r="A31" s="267">
        <v>24</v>
      </c>
      <c r="B31" s="267" t="s">
        <v>19</v>
      </c>
      <c r="C31" s="268" t="s">
        <v>255</v>
      </c>
      <c r="D31" s="323">
        <v>0.038425925925925926</v>
      </c>
      <c r="E31" s="326">
        <v>6</v>
      </c>
      <c r="F31" s="269">
        <v>25</v>
      </c>
      <c r="G31" s="270">
        <v>0.023217592592592592</v>
      </c>
      <c r="H31" s="334">
        <f aca="true" t="shared" si="1" ref="H31:H38">+D31/G31</f>
        <v>1.655034895314058</v>
      </c>
      <c r="I31">
        <v>61</v>
      </c>
      <c r="J31" s="336">
        <v>0.024259259259259258</v>
      </c>
    </row>
    <row r="32" spans="1:10" ht="12.75">
      <c r="A32" s="285">
        <v>25</v>
      </c>
      <c r="B32" s="286" t="s">
        <v>404</v>
      </c>
      <c r="C32" s="286" t="s">
        <v>316</v>
      </c>
      <c r="D32" s="305">
        <v>0.038831018518518515</v>
      </c>
      <c r="E32" s="330">
        <v>4</v>
      </c>
      <c r="F32" s="288">
        <v>27</v>
      </c>
      <c r="G32" s="270">
        <v>0.03767361111111111</v>
      </c>
      <c r="H32" s="334">
        <f t="shared" si="1"/>
        <v>1.0307219662058371</v>
      </c>
      <c r="I32">
        <v>94</v>
      </c>
      <c r="J32" s="336">
        <v>0.03695601851851851</v>
      </c>
    </row>
    <row r="33" spans="1:10" ht="12.75">
      <c r="A33" s="285">
        <v>26</v>
      </c>
      <c r="B33" s="286" t="s">
        <v>451</v>
      </c>
      <c r="C33" s="286" t="s">
        <v>251</v>
      </c>
      <c r="D33" s="305">
        <v>0.03957175925925926</v>
      </c>
      <c r="E33" s="330">
        <v>5</v>
      </c>
      <c r="F33" s="288">
        <v>26</v>
      </c>
      <c r="G33" s="270">
        <v>0.03726851851851851</v>
      </c>
      <c r="H33" s="334">
        <f t="shared" si="1"/>
        <v>1.061801242236025</v>
      </c>
      <c r="I33">
        <v>83</v>
      </c>
      <c r="J33" s="336">
        <v>0.03715277777777777</v>
      </c>
    </row>
    <row r="34" spans="1:10" ht="12.75">
      <c r="A34" s="281">
        <v>27</v>
      </c>
      <c r="B34" s="282" t="s">
        <v>4</v>
      </c>
      <c r="C34" s="282" t="s">
        <v>301</v>
      </c>
      <c r="D34" s="304">
        <v>0.04043981481481482</v>
      </c>
      <c r="E34" s="329">
        <v>4</v>
      </c>
      <c r="F34" s="284">
        <v>27</v>
      </c>
      <c r="G34" s="270">
        <v>0.03365740740740741</v>
      </c>
      <c r="H34" s="334">
        <f t="shared" si="1"/>
        <v>1.2015130674002752</v>
      </c>
      <c r="I34">
        <v>63</v>
      </c>
      <c r="J34" s="336">
        <v>0.03459490740740741</v>
      </c>
    </row>
    <row r="35" spans="1:10" ht="15">
      <c r="A35" s="272">
        <v>28</v>
      </c>
      <c r="B35" s="272" t="s">
        <v>2</v>
      </c>
      <c r="C35" s="273" t="s">
        <v>132</v>
      </c>
      <c r="D35" s="324">
        <v>0.04059027777777778</v>
      </c>
      <c r="E35" s="327">
        <v>4</v>
      </c>
      <c r="F35" s="297">
        <v>27</v>
      </c>
      <c r="G35" s="270">
        <v>0.029988425925925922</v>
      </c>
      <c r="H35" s="334">
        <f t="shared" si="1"/>
        <v>1.3535314550366657</v>
      </c>
      <c r="I35">
        <v>62</v>
      </c>
      <c r="J35" s="336">
        <v>0.030983796296296294</v>
      </c>
    </row>
    <row r="36" spans="1:10" ht="12.75">
      <c r="A36" s="289">
        <v>29</v>
      </c>
      <c r="B36" s="290" t="s">
        <v>129</v>
      </c>
      <c r="C36" s="290" t="s">
        <v>35</v>
      </c>
      <c r="D36" s="306">
        <v>0.040601851851851854</v>
      </c>
      <c r="E36" s="332">
        <v>1</v>
      </c>
      <c r="F36" s="292">
        <v>30</v>
      </c>
      <c r="G36" s="270">
        <v>0.03846064814814815</v>
      </c>
      <c r="H36" s="334">
        <f t="shared" si="1"/>
        <v>1.055672585013542</v>
      </c>
      <c r="I36">
        <v>86</v>
      </c>
      <c r="J36" s="336">
        <v>0.03818287037037037</v>
      </c>
    </row>
    <row r="37" spans="1:10" ht="12.75">
      <c r="A37" s="293">
        <v>30</v>
      </c>
      <c r="B37" s="294" t="s">
        <v>477</v>
      </c>
      <c r="C37" s="294" t="s">
        <v>478</v>
      </c>
      <c r="D37" s="307">
        <v>0.04133101851851852</v>
      </c>
      <c r="E37" s="333">
        <v>1</v>
      </c>
      <c r="F37" s="296">
        <v>30</v>
      </c>
      <c r="G37" s="270">
        <v>0.0425</v>
      </c>
      <c r="H37" s="334">
        <f t="shared" si="1"/>
        <v>0.9724945533769062</v>
      </c>
      <c r="I37">
        <v>100</v>
      </c>
      <c r="J37" s="336">
        <v>0.04145833333333333</v>
      </c>
    </row>
    <row r="38" spans="1:10" ht="12.75">
      <c r="A38" s="289">
        <v>31</v>
      </c>
      <c r="B38" s="290" t="s">
        <v>28</v>
      </c>
      <c r="C38" s="290" t="s">
        <v>61</v>
      </c>
      <c r="D38" s="306">
        <v>0.04311342592592593</v>
      </c>
      <c r="E38" s="332">
        <v>2</v>
      </c>
      <c r="F38" s="292">
        <v>29</v>
      </c>
      <c r="G38" s="270">
        <v>0.0402662037037037</v>
      </c>
      <c r="H38" s="334">
        <f t="shared" si="1"/>
        <v>1.0707099741304975</v>
      </c>
      <c r="I38">
        <v>78</v>
      </c>
      <c r="J38" s="336">
        <v>0.04038194444444444</v>
      </c>
    </row>
    <row r="39" spans="1:8" ht="12.75">
      <c r="A39" s="1">
        <v>32</v>
      </c>
      <c r="B39" t="s">
        <v>112</v>
      </c>
      <c r="C39" t="s">
        <v>510</v>
      </c>
      <c r="D39" s="270">
        <v>0.04320601851851852</v>
      </c>
      <c r="G39" s="270"/>
      <c r="H39" s="334"/>
    </row>
    <row r="40" spans="1:10" ht="12.75">
      <c r="A40" s="289">
        <v>33</v>
      </c>
      <c r="B40" s="290" t="s">
        <v>140</v>
      </c>
      <c r="C40" s="290" t="s">
        <v>141</v>
      </c>
      <c r="D40" s="306">
        <v>0.04342592592592592</v>
      </c>
      <c r="E40" s="332">
        <v>3</v>
      </c>
      <c r="F40" s="292">
        <v>28</v>
      </c>
      <c r="G40" s="270">
        <v>0.0425462962962963</v>
      </c>
      <c r="H40" s="334">
        <f>+D40/G40</f>
        <v>1.0206746463547334</v>
      </c>
      <c r="I40">
        <v>96</v>
      </c>
      <c r="J40" s="336">
        <v>0.041712962962962966</v>
      </c>
    </row>
    <row r="41" spans="1:10" ht="12.75">
      <c r="A41" s="293">
        <v>34</v>
      </c>
      <c r="B41" s="294" t="s">
        <v>15</v>
      </c>
      <c r="C41" s="294" t="s">
        <v>47</v>
      </c>
      <c r="D41" s="307">
        <v>0.04361111111111111</v>
      </c>
      <c r="E41" s="333">
        <v>2</v>
      </c>
      <c r="F41" s="296">
        <v>29</v>
      </c>
      <c r="G41" s="270">
        <v>0.0416550925925926</v>
      </c>
      <c r="H41" s="334">
        <f>+D41/G41</f>
        <v>1.046957488191164</v>
      </c>
      <c r="I41">
        <v>88</v>
      </c>
      <c r="J41" s="336">
        <v>0.04126157407407408</v>
      </c>
    </row>
    <row r="42" spans="1:8" ht="12.75">
      <c r="A42" s="1">
        <v>35</v>
      </c>
      <c r="B42" t="s">
        <v>86</v>
      </c>
      <c r="C42" t="s">
        <v>511</v>
      </c>
      <c r="D42" s="270">
        <v>0.043680555555555556</v>
      </c>
      <c r="G42" s="270"/>
      <c r="H42" s="334"/>
    </row>
    <row r="43" spans="1:10" ht="12.75">
      <c r="A43" s="293">
        <v>36</v>
      </c>
      <c r="B43" s="294" t="s">
        <v>157</v>
      </c>
      <c r="C43" s="294" t="s">
        <v>158</v>
      </c>
      <c r="D43" s="307">
        <v>0.043946759259259255</v>
      </c>
      <c r="E43" s="333">
        <v>3</v>
      </c>
      <c r="F43" s="296">
        <v>28</v>
      </c>
      <c r="G43" s="270">
        <v>0.0415625</v>
      </c>
      <c r="H43" s="334">
        <f>+D43/G43</f>
        <v>1.0573656363130046</v>
      </c>
      <c r="I43">
        <v>85</v>
      </c>
      <c r="J43" s="336">
        <v>0.0413425925925926</v>
      </c>
    </row>
    <row r="44" spans="1:8" ht="12.75">
      <c r="A44" s="1">
        <v>37</v>
      </c>
      <c r="B44" t="s">
        <v>228</v>
      </c>
      <c r="C44" t="s">
        <v>59</v>
      </c>
      <c r="D44" s="270">
        <v>0.04442129629629629</v>
      </c>
      <c r="G44" s="270"/>
      <c r="H44" s="334"/>
    </row>
    <row r="45" spans="1:10" ht="12.75">
      <c r="A45" s="293">
        <v>38</v>
      </c>
      <c r="B45" s="294" t="s">
        <v>296</v>
      </c>
      <c r="C45" s="294" t="s">
        <v>57</v>
      </c>
      <c r="D45" s="307">
        <v>0.04564814814814815</v>
      </c>
      <c r="E45" s="333">
        <v>4</v>
      </c>
      <c r="F45" s="296">
        <v>27</v>
      </c>
      <c r="G45" s="270">
        <v>0.041666666666666664</v>
      </c>
      <c r="H45" s="334">
        <f aca="true" t="shared" si="2" ref="H45:H51">+D45/G45</f>
        <v>1.0955555555555558</v>
      </c>
      <c r="I45">
        <v>70</v>
      </c>
      <c r="J45" s="336">
        <v>0.04222222222222222</v>
      </c>
    </row>
    <row r="46" spans="1:10" ht="12.75">
      <c r="A46" s="293">
        <v>39</v>
      </c>
      <c r="B46" s="294" t="s">
        <v>438</v>
      </c>
      <c r="C46" s="294" t="s">
        <v>439</v>
      </c>
      <c r="D46" s="307">
        <v>0.04572916666666666</v>
      </c>
      <c r="E46" s="333">
        <v>5</v>
      </c>
      <c r="F46" s="296">
        <v>26</v>
      </c>
      <c r="G46" s="270">
        <v>0.04386574074074074</v>
      </c>
      <c r="H46" s="334">
        <f t="shared" si="2"/>
        <v>1.0424802110817941</v>
      </c>
      <c r="I46">
        <v>92</v>
      </c>
      <c r="J46" s="336">
        <v>0.04325231481481481</v>
      </c>
    </row>
    <row r="47" spans="1:10" ht="12.75">
      <c r="A47" s="293">
        <v>40</v>
      </c>
      <c r="B47" s="294" t="s">
        <v>124</v>
      </c>
      <c r="C47" s="294" t="s">
        <v>125</v>
      </c>
      <c r="D47" s="307">
        <v>0.04597222222222222</v>
      </c>
      <c r="E47" s="333">
        <v>6</v>
      </c>
      <c r="F47" s="296">
        <v>25</v>
      </c>
      <c r="G47" s="270">
        <v>0.04398148148148148</v>
      </c>
      <c r="H47" s="334">
        <f t="shared" si="2"/>
        <v>1.0452631578947367</v>
      </c>
      <c r="I47">
        <v>90</v>
      </c>
      <c r="J47" s="336">
        <v>0.0434837962962963</v>
      </c>
    </row>
    <row r="48" spans="1:10" ht="12.75">
      <c r="A48" s="293">
        <v>41</v>
      </c>
      <c r="B48" s="294" t="s">
        <v>67</v>
      </c>
      <c r="C48" s="294" t="s">
        <v>73</v>
      </c>
      <c r="D48" s="307">
        <v>0.047245370370370375</v>
      </c>
      <c r="E48" s="333">
        <v>7</v>
      </c>
      <c r="F48" s="296">
        <v>24</v>
      </c>
      <c r="G48" s="270">
        <v>0.04221064814814815</v>
      </c>
      <c r="H48" s="334">
        <f t="shared" si="2"/>
        <v>1.1192761173567316</v>
      </c>
      <c r="I48">
        <v>67</v>
      </c>
      <c r="J48" s="336">
        <v>0.042928240740740746</v>
      </c>
    </row>
    <row r="49" spans="1:10" ht="12.75">
      <c r="A49" s="293">
        <v>42</v>
      </c>
      <c r="B49" s="294" t="s">
        <v>98</v>
      </c>
      <c r="C49" s="294" t="s">
        <v>38</v>
      </c>
      <c r="D49" s="307">
        <v>0.047245370370370375</v>
      </c>
      <c r="E49" s="333">
        <v>8</v>
      </c>
      <c r="F49" s="296">
        <v>23</v>
      </c>
      <c r="G49" s="270">
        <v>0.044051181161178475</v>
      </c>
      <c r="H49" s="334">
        <f t="shared" si="2"/>
        <v>1.0725108640675198</v>
      </c>
      <c r="I49">
        <v>76</v>
      </c>
      <c r="J49" s="336">
        <v>0.04427108856858588</v>
      </c>
    </row>
    <row r="50" spans="1:10" ht="12.75">
      <c r="A50" s="293">
        <v>43</v>
      </c>
      <c r="B50" s="294" t="s">
        <v>123</v>
      </c>
      <c r="C50" s="294" t="s">
        <v>94</v>
      </c>
      <c r="D50" s="307">
        <v>0.050555555555555555</v>
      </c>
      <c r="E50" s="333">
        <v>9</v>
      </c>
      <c r="F50" s="296">
        <v>22</v>
      </c>
      <c r="G50" s="270">
        <v>0.049375</v>
      </c>
      <c r="H50" s="334">
        <f t="shared" si="2"/>
        <v>1.0239099859353022</v>
      </c>
      <c r="I50">
        <v>95</v>
      </c>
      <c r="J50" s="336">
        <v>0.04859953703703704</v>
      </c>
    </row>
    <row r="51" spans="1:10" ht="12.75">
      <c r="A51" s="293">
        <v>44</v>
      </c>
      <c r="B51" s="294" t="s">
        <v>62</v>
      </c>
      <c r="C51" s="294" t="s">
        <v>484</v>
      </c>
      <c r="D51" s="307">
        <v>0.05112268518518518</v>
      </c>
      <c r="E51" s="333">
        <v>10</v>
      </c>
      <c r="F51" s="296">
        <v>21</v>
      </c>
      <c r="G51" s="270">
        <v>0.04722222222222222</v>
      </c>
      <c r="H51" s="334">
        <f t="shared" si="2"/>
        <v>1.0825980392156862</v>
      </c>
      <c r="I51">
        <v>74</v>
      </c>
      <c r="J51" s="336">
        <v>0.04755787037037037</v>
      </c>
    </row>
    <row r="52" spans="1:7" ht="12.75">
      <c r="A52" s="1">
        <v>45</v>
      </c>
      <c r="B52" t="s">
        <v>307</v>
      </c>
      <c r="C52" t="s">
        <v>42</v>
      </c>
      <c r="D52" s="270">
        <v>0.05174768518518519</v>
      </c>
      <c r="G52" s="27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J1" sqref="J1:J16384"/>
    </sheetView>
  </sheetViews>
  <sheetFormatPr defaultColWidth="9.140625" defaultRowHeight="12.75"/>
  <cols>
    <col min="3" max="3" width="10.28125" style="0" bestFit="1" customWidth="1"/>
    <col min="7" max="7" width="9.57421875" style="0" bestFit="1" customWidth="1"/>
    <col min="8" max="8" width="12.7109375" style="0" bestFit="1" customWidth="1"/>
  </cols>
  <sheetData>
    <row r="1" spans="1:7" ht="18">
      <c r="A1" s="339" t="s">
        <v>601</v>
      </c>
      <c r="D1" s="3"/>
      <c r="G1" s="340"/>
    </row>
    <row r="2" spans="1:10" ht="12.75">
      <c r="A2" s="1"/>
      <c r="D2" s="3"/>
      <c r="G2" s="341"/>
      <c r="H2" s="342"/>
      <c r="I2" s="342"/>
      <c r="J2" s="341"/>
    </row>
    <row r="3" spans="1:10" ht="12.75">
      <c r="A3" s="1"/>
      <c r="D3" s="3"/>
      <c r="G3" s="341" t="s">
        <v>556</v>
      </c>
      <c r="H3" s="342"/>
      <c r="I3" s="342"/>
      <c r="J3" s="341" t="s">
        <v>602</v>
      </c>
    </row>
    <row r="4" spans="1:10" s="346" customFormat="1" ht="18" customHeight="1">
      <c r="A4" s="343"/>
      <c r="B4" s="344"/>
      <c r="C4" s="343"/>
      <c r="D4" s="364"/>
      <c r="G4" s="341" t="s">
        <v>497</v>
      </c>
      <c r="H4" s="342"/>
      <c r="I4" s="342"/>
      <c r="J4" s="341" t="s">
        <v>446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7</v>
      </c>
      <c r="C8" s="268" t="s">
        <v>40</v>
      </c>
      <c r="D8" s="323">
        <v>0.024259259259259258</v>
      </c>
      <c r="E8" s="326">
        <v>1</v>
      </c>
      <c r="F8" s="269">
        <v>30</v>
      </c>
      <c r="G8" s="270">
        <v>0.02309027777777778</v>
      </c>
      <c r="H8" s="334">
        <f aca="true" t="shared" si="0" ref="H8:H14">+D8/G8</f>
        <v>1.05062656641604</v>
      </c>
      <c r="I8">
        <v>96</v>
      </c>
      <c r="J8" s="336">
        <v>0.022395833333333334</v>
      </c>
    </row>
    <row r="9" spans="1:10" ht="15">
      <c r="A9" s="267">
        <v>2</v>
      </c>
      <c r="B9" s="267" t="s">
        <v>23</v>
      </c>
      <c r="C9" s="268" t="s">
        <v>519</v>
      </c>
      <c r="D9" s="323">
        <v>0.025891203703703704</v>
      </c>
      <c r="E9" s="326">
        <v>2</v>
      </c>
      <c r="F9" s="269">
        <v>29</v>
      </c>
      <c r="G9" s="270">
        <v>0.02546296296296296</v>
      </c>
      <c r="H9" s="334">
        <f t="shared" si="0"/>
        <v>1.0168181818181818</v>
      </c>
      <c r="I9">
        <v>98</v>
      </c>
      <c r="J9" s="336">
        <v>0.024594907407407406</v>
      </c>
    </row>
    <row r="10" spans="1:10" ht="15">
      <c r="A10" s="267">
        <v>3</v>
      </c>
      <c r="B10" s="267" t="s">
        <v>66</v>
      </c>
      <c r="C10" s="268" t="s">
        <v>37</v>
      </c>
      <c r="D10" s="323">
        <v>0.026550925925925926</v>
      </c>
      <c r="E10" s="326">
        <v>3</v>
      </c>
      <c r="F10" s="269">
        <v>28</v>
      </c>
      <c r="G10" s="270">
        <v>0.024039351851851853</v>
      </c>
      <c r="H10" s="334">
        <f t="shared" si="0"/>
        <v>1.1044776119402984</v>
      </c>
      <c r="I10">
        <v>88</v>
      </c>
      <c r="J10" s="336">
        <v>0.024039351851851853</v>
      </c>
    </row>
    <row r="11" spans="1:10" ht="15">
      <c r="A11" s="267">
        <v>4</v>
      </c>
      <c r="B11" s="267" t="s">
        <v>0</v>
      </c>
      <c r="C11" s="268" t="s">
        <v>29</v>
      </c>
      <c r="D11" s="323">
        <v>0.027592592592592596</v>
      </c>
      <c r="E11" s="326">
        <v>4</v>
      </c>
      <c r="F11" s="269">
        <v>27</v>
      </c>
      <c r="G11" s="270">
        <v>0.025520833333333336</v>
      </c>
      <c r="H11" s="334">
        <f t="shared" si="0"/>
        <v>1.0811791383219955</v>
      </c>
      <c r="I11">
        <v>94</v>
      </c>
      <c r="J11" s="336">
        <v>0.025</v>
      </c>
    </row>
    <row r="12" spans="1:10" ht="15">
      <c r="A12" s="267">
        <v>5</v>
      </c>
      <c r="B12" s="267" t="s">
        <v>5</v>
      </c>
      <c r="C12" s="268" t="s">
        <v>37</v>
      </c>
      <c r="D12" s="323">
        <v>0.02918981481481481</v>
      </c>
      <c r="E12" s="326">
        <v>5</v>
      </c>
      <c r="F12" s="269">
        <v>26</v>
      </c>
      <c r="G12" s="270">
        <v>0.026898148148148147</v>
      </c>
      <c r="H12" s="334">
        <f t="shared" si="0"/>
        <v>1.085197934595525</v>
      </c>
      <c r="I12">
        <v>93</v>
      </c>
      <c r="J12" s="336">
        <v>0.026469907407407407</v>
      </c>
    </row>
    <row r="13" spans="1:10" ht="15">
      <c r="A13" s="272">
        <v>6</v>
      </c>
      <c r="B13" s="272" t="s">
        <v>184</v>
      </c>
      <c r="C13" s="273" t="s">
        <v>185</v>
      </c>
      <c r="D13" s="324">
        <v>0.02957175925925926</v>
      </c>
      <c r="E13" s="327">
        <v>1</v>
      </c>
      <c r="F13" s="297">
        <v>30</v>
      </c>
      <c r="G13" s="270">
        <v>0.029270833333333333</v>
      </c>
      <c r="H13" s="334">
        <f t="shared" si="0"/>
        <v>1.0102807433768288</v>
      </c>
      <c r="I13">
        <v>100</v>
      </c>
      <c r="J13" s="336">
        <v>0.028229166666666666</v>
      </c>
    </row>
    <row r="14" spans="1:10" ht="12.75">
      <c r="A14" s="277">
        <v>7</v>
      </c>
      <c r="B14" s="277" t="s">
        <v>24</v>
      </c>
      <c r="C14" s="278" t="s">
        <v>58</v>
      </c>
      <c r="D14" s="325">
        <v>0.030104166666666668</v>
      </c>
      <c r="E14" s="328">
        <v>1</v>
      </c>
      <c r="F14" s="280">
        <v>30</v>
      </c>
      <c r="G14" s="270">
        <v>0.029664351851851855</v>
      </c>
      <c r="H14" s="334">
        <f t="shared" si="0"/>
        <v>1.0148263753413966</v>
      </c>
      <c r="I14">
        <v>99</v>
      </c>
      <c r="J14" s="336">
        <v>0.02871527777777778</v>
      </c>
    </row>
    <row r="15" spans="1:8" ht="12.75">
      <c r="A15" s="1">
        <v>8</v>
      </c>
      <c r="B15" s="12" t="s">
        <v>599</v>
      </c>
      <c r="C15" s="12" t="s">
        <v>600</v>
      </c>
      <c r="D15" s="270">
        <v>0.03116898148148148</v>
      </c>
      <c r="G15" s="270"/>
      <c r="H15" s="334"/>
    </row>
    <row r="16" spans="1:10" ht="12.75">
      <c r="A16" s="277">
        <v>9</v>
      </c>
      <c r="B16" s="277" t="s">
        <v>136</v>
      </c>
      <c r="C16" s="278" t="s">
        <v>208</v>
      </c>
      <c r="D16" s="325">
        <v>0.031504629629629625</v>
      </c>
      <c r="E16" s="328">
        <v>2</v>
      </c>
      <c r="F16" s="280">
        <v>29</v>
      </c>
      <c r="G16" s="270">
        <v>0.030046296296296297</v>
      </c>
      <c r="H16" s="334">
        <f>+D16/G16</f>
        <v>1.0485362095531585</v>
      </c>
      <c r="I16">
        <v>97</v>
      </c>
      <c r="J16" s="336">
        <v>0.029270833333333333</v>
      </c>
    </row>
    <row r="17" spans="1:10" ht="15">
      <c r="A17" s="267">
        <v>10</v>
      </c>
      <c r="B17" s="267" t="s">
        <v>6</v>
      </c>
      <c r="C17" s="268" t="s">
        <v>39</v>
      </c>
      <c r="D17" s="323">
        <v>0.03186342592592593</v>
      </c>
      <c r="E17" s="326">
        <v>6</v>
      </c>
      <c r="F17" s="269">
        <v>25</v>
      </c>
      <c r="G17" s="270">
        <v>0.02642361111111111</v>
      </c>
      <c r="H17" s="334">
        <f>+D17/G17</f>
        <v>1.2058694699956198</v>
      </c>
      <c r="I17">
        <v>75</v>
      </c>
      <c r="J17" s="336">
        <v>0.027465277777777776</v>
      </c>
    </row>
    <row r="18" spans="1:10" ht="15">
      <c r="A18" s="272">
        <v>11</v>
      </c>
      <c r="B18" s="272" t="s">
        <v>12</v>
      </c>
      <c r="C18" s="273" t="s">
        <v>44</v>
      </c>
      <c r="D18" s="324">
        <v>0.032129629629629626</v>
      </c>
      <c r="E18" s="327">
        <v>2</v>
      </c>
      <c r="F18" s="297">
        <v>29</v>
      </c>
      <c r="G18" s="270">
        <v>0.028182870370370372</v>
      </c>
      <c r="H18" s="334">
        <f>+D18/G18</f>
        <v>1.1400410677618067</v>
      </c>
      <c r="I18">
        <v>81</v>
      </c>
      <c r="J18" s="336">
        <v>0.028703703703703707</v>
      </c>
    </row>
    <row r="19" spans="1:8" ht="12.75">
      <c r="A19" s="1">
        <v>12</v>
      </c>
      <c r="B19" s="12" t="s">
        <v>205</v>
      </c>
      <c r="C19" s="12" t="s">
        <v>554</v>
      </c>
      <c r="D19" s="270">
        <v>0.03362268518518518</v>
      </c>
      <c r="G19" s="270"/>
      <c r="H19" s="334"/>
    </row>
    <row r="20" spans="1:10" ht="12.75">
      <c r="A20" s="277">
        <v>13</v>
      </c>
      <c r="B20" s="277" t="s">
        <v>21</v>
      </c>
      <c r="C20" s="278" t="s">
        <v>42</v>
      </c>
      <c r="D20" s="325">
        <v>0.03418981481481482</v>
      </c>
      <c r="E20" s="328">
        <v>3</v>
      </c>
      <c r="F20" s="280">
        <v>28</v>
      </c>
      <c r="G20" s="270">
        <v>0.031215277777777783</v>
      </c>
      <c r="H20" s="334">
        <f aca="true" t="shared" si="1" ref="H20:H35">+D20/G20</f>
        <v>1.0952910641453466</v>
      </c>
      <c r="I20">
        <v>90</v>
      </c>
      <c r="J20" s="336">
        <v>0.031041666666666672</v>
      </c>
    </row>
    <row r="21" spans="1:10" ht="12.75">
      <c r="A21" s="277">
        <v>14</v>
      </c>
      <c r="B21" s="277" t="s">
        <v>62</v>
      </c>
      <c r="C21" s="278" t="s">
        <v>212</v>
      </c>
      <c r="D21" s="325">
        <v>0.034386574074074076</v>
      </c>
      <c r="E21" s="328">
        <v>4</v>
      </c>
      <c r="F21" s="280">
        <v>27</v>
      </c>
      <c r="G21" s="270">
        <v>0.030243055555555554</v>
      </c>
      <c r="H21" s="334">
        <f t="shared" si="1"/>
        <v>1.1370072713356296</v>
      </c>
      <c r="I21">
        <v>82</v>
      </c>
      <c r="J21" s="336">
        <v>0.030671296296296294</v>
      </c>
    </row>
    <row r="22" spans="1:10" ht="12.75">
      <c r="A22" s="277">
        <v>15</v>
      </c>
      <c r="B22" s="277" t="s">
        <v>142</v>
      </c>
      <c r="C22" s="278" t="s">
        <v>143</v>
      </c>
      <c r="D22" s="325">
        <v>0.034942129629629635</v>
      </c>
      <c r="E22" s="328">
        <v>5</v>
      </c>
      <c r="F22" s="280">
        <v>26</v>
      </c>
      <c r="G22" s="270">
        <v>0.030590277777777775</v>
      </c>
      <c r="H22" s="334">
        <f t="shared" si="1"/>
        <v>1.1422625804010598</v>
      </c>
      <c r="I22">
        <v>80</v>
      </c>
      <c r="J22" s="336">
        <v>0.03119212962962963</v>
      </c>
    </row>
    <row r="23" spans="1:10" ht="12.75">
      <c r="A23" s="277">
        <v>16</v>
      </c>
      <c r="B23" s="277" t="s">
        <v>18</v>
      </c>
      <c r="C23" s="278" t="s">
        <v>51</v>
      </c>
      <c r="D23" s="325">
        <v>0.03505787037037037</v>
      </c>
      <c r="E23" s="328">
        <v>6</v>
      </c>
      <c r="F23" s="280">
        <v>25</v>
      </c>
      <c r="G23" s="270">
        <v>0.03298611111111111</v>
      </c>
      <c r="H23" s="334">
        <f t="shared" si="1"/>
        <v>1.0628070175438598</v>
      </c>
      <c r="I23">
        <v>95</v>
      </c>
      <c r="J23" s="336">
        <v>0.03238425925925926</v>
      </c>
    </row>
    <row r="24" spans="1:10" ht="12.75">
      <c r="A24" s="277">
        <v>17</v>
      </c>
      <c r="B24" s="277" t="s">
        <v>453</v>
      </c>
      <c r="C24" s="278" t="s">
        <v>150</v>
      </c>
      <c r="D24" s="325">
        <v>0.036585648148148145</v>
      </c>
      <c r="E24" s="328">
        <v>7</v>
      </c>
      <c r="F24" s="280">
        <v>24</v>
      </c>
      <c r="G24" s="270">
        <v>0.03190972222222222</v>
      </c>
      <c r="H24" s="334">
        <f t="shared" si="1"/>
        <v>1.1465360899528472</v>
      </c>
      <c r="I24">
        <v>79</v>
      </c>
      <c r="J24" s="336">
        <v>0.03260416666666666</v>
      </c>
    </row>
    <row r="25" spans="1:10" ht="12.75">
      <c r="A25" s="281">
        <v>18</v>
      </c>
      <c r="B25" s="282" t="s">
        <v>66</v>
      </c>
      <c r="C25" s="282" t="s">
        <v>59</v>
      </c>
      <c r="D25" s="304">
        <v>0.03673611111111111</v>
      </c>
      <c r="E25" s="329">
        <v>1</v>
      </c>
      <c r="F25" s="284">
        <v>30</v>
      </c>
      <c r="G25" s="270">
        <v>0.03292824074074074</v>
      </c>
      <c r="H25" s="334">
        <f t="shared" si="1"/>
        <v>1.1156414762741653</v>
      </c>
      <c r="I25">
        <v>86</v>
      </c>
      <c r="J25" s="336">
        <v>0.03300925925925926</v>
      </c>
    </row>
    <row r="26" spans="1:10" ht="12.75">
      <c r="A26" s="285">
        <v>19</v>
      </c>
      <c r="B26" s="286" t="s">
        <v>221</v>
      </c>
      <c r="C26" s="286" t="s">
        <v>220</v>
      </c>
      <c r="D26" s="305">
        <v>0.037662037037037036</v>
      </c>
      <c r="E26" s="330">
        <v>1</v>
      </c>
      <c r="F26" s="288">
        <v>30</v>
      </c>
      <c r="G26" s="270">
        <v>0.034444444444444444</v>
      </c>
      <c r="H26" s="334">
        <f t="shared" si="1"/>
        <v>1.0934139784946235</v>
      </c>
      <c r="I26">
        <v>91</v>
      </c>
      <c r="J26" s="336">
        <v>0.03418981481481481</v>
      </c>
    </row>
    <row r="27" spans="1:10" ht="12.75">
      <c r="A27" s="285">
        <v>20</v>
      </c>
      <c r="B27" s="286" t="s">
        <v>22</v>
      </c>
      <c r="C27" s="286" t="s">
        <v>46</v>
      </c>
      <c r="D27" s="305">
        <v>0.03815972222222223</v>
      </c>
      <c r="E27" s="330">
        <v>2</v>
      </c>
      <c r="F27" s="288">
        <v>29</v>
      </c>
      <c r="G27" s="270">
        <v>0.03391203703703704</v>
      </c>
      <c r="H27" s="334">
        <f t="shared" si="1"/>
        <v>1.1252559726962459</v>
      </c>
      <c r="I27">
        <v>85</v>
      </c>
      <c r="J27" s="336">
        <v>0.03408564814814815</v>
      </c>
    </row>
    <row r="28" spans="1:10" ht="12.75">
      <c r="A28" s="285">
        <v>21</v>
      </c>
      <c r="B28" s="286" t="s">
        <v>159</v>
      </c>
      <c r="C28" s="286" t="s">
        <v>164</v>
      </c>
      <c r="D28" s="305">
        <v>0.039525462962962964</v>
      </c>
      <c r="E28" s="330">
        <v>3</v>
      </c>
      <c r="F28" s="288">
        <v>28</v>
      </c>
      <c r="G28" s="270">
        <v>0.03418981481481482</v>
      </c>
      <c r="H28" s="334">
        <f t="shared" si="1"/>
        <v>1.1560595802301963</v>
      </c>
      <c r="I28">
        <v>78</v>
      </c>
      <c r="J28" s="336">
        <v>0.03496527777777778</v>
      </c>
    </row>
    <row r="29" spans="1:10" ht="12.75">
      <c r="A29" s="285">
        <v>22</v>
      </c>
      <c r="B29" s="286" t="s">
        <v>112</v>
      </c>
      <c r="C29" s="286" t="s">
        <v>462</v>
      </c>
      <c r="D29" s="305">
        <v>0.03962962962962963</v>
      </c>
      <c r="E29" s="330">
        <v>4</v>
      </c>
      <c r="F29" s="288">
        <v>27</v>
      </c>
      <c r="G29" s="270">
        <v>0.03634259259259259</v>
      </c>
      <c r="H29" s="334">
        <f t="shared" si="1"/>
        <v>1.0904458598726114</v>
      </c>
      <c r="I29">
        <v>92</v>
      </c>
      <c r="J29" s="336">
        <v>0.03599537037037037</v>
      </c>
    </row>
    <row r="30" spans="1:10" ht="12.75">
      <c r="A30" s="285">
        <v>23</v>
      </c>
      <c r="B30" s="286" t="s">
        <v>404</v>
      </c>
      <c r="C30" s="286" t="s">
        <v>316</v>
      </c>
      <c r="D30" s="305">
        <v>0.041944444444444444</v>
      </c>
      <c r="E30" s="330">
        <v>5</v>
      </c>
      <c r="F30" s="288">
        <v>26</v>
      </c>
      <c r="G30" s="270">
        <v>0.03767361111111111</v>
      </c>
      <c r="H30" s="334">
        <f t="shared" si="1"/>
        <v>1.1133640552995392</v>
      </c>
      <c r="I30">
        <v>87</v>
      </c>
      <c r="J30" s="336">
        <v>0.03767361111111111</v>
      </c>
    </row>
    <row r="31" spans="1:10" ht="12.75">
      <c r="A31" s="289">
        <v>24</v>
      </c>
      <c r="B31" s="290" t="s">
        <v>129</v>
      </c>
      <c r="C31" s="290" t="s">
        <v>35</v>
      </c>
      <c r="D31" s="306">
        <v>0.04222222222222222</v>
      </c>
      <c r="E31" s="332">
        <v>1</v>
      </c>
      <c r="F31" s="292">
        <v>30</v>
      </c>
      <c r="G31" s="270">
        <v>0.03854166666666667</v>
      </c>
      <c r="H31" s="334">
        <f t="shared" si="1"/>
        <v>1.0954954954954952</v>
      </c>
      <c r="I31">
        <v>89</v>
      </c>
      <c r="J31" s="336">
        <v>0.03846064814814815</v>
      </c>
    </row>
    <row r="32" spans="1:10" ht="12.75">
      <c r="A32" s="289">
        <v>25</v>
      </c>
      <c r="B32" s="290" t="s">
        <v>294</v>
      </c>
      <c r="C32" s="290" t="s">
        <v>61</v>
      </c>
      <c r="D32" s="306">
        <v>0.045335648148148146</v>
      </c>
      <c r="E32" s="332">
        <v>2</v>
      </c>
      <c r="F32" s="292">
        <v>29</v>
      </c>
      <c r="G32" s="270">
        <v>0.03991898148148148</v>
      </c>
      <c r="H32" s="334">
        <f t="shared" si="1"/>
        <v>1.1356915047839953</v>
      </c>
      <c r="I32">
        <v>83</v>
      </c>
      <c r="J32" s="336">
        <v>0.0402662037037037</v>
      </c>
    </row>
    <row r="33" spans="1:10" ht="12.75">
      <c r="A33" s="289">
        <v>26</v>
      </c>
      <c r="B33" s="290" t="s">
        <v>140</v>
      </c>
      <c r="C33" s="290" t="s">
        <v>141</v>
      </c>
      <c r="D33" s="306">
        <v>0.049201388888888885</v>
      </c>
      <c r="E33" s="332">
        <v>3</v>
      </c>
      <c r="F33" s="292">
        <v>28</v>
      </c>
      <c r="G33" s="270">
        <v>0.04159722222222222</v>
      </c>
      <c r="H33" s="334">
        <f t="shared" si="1"/>
        <v>1.182804674457429</v>
      </c>
      <c r="I33">
        <v>76</v>
      </c>
      <c r="J33" s="336">
        <v>0.0425462962962963</v>
      </c>
    </row>
    <row r="34" spans="1:10" ht="12.75">
      <c r="A34" s="293">
        <v>27</v>
      </c>
      <c r="B34" s="294" t="s">
        <v>294</v>
      </c>
      <c r="C34" s="294" t="s">
        <v>295</v>
      </c>
      <c r="D34" s="307">
        <v>0.04921296296296296</v>
      </c>
      <c r="E34" s="333">
        <v>1</v>
      </c>
      <c r="F34" s="296">
        <v>30</v>
      </c>
      <c r="G34" s="270">
        <v>0.04180555555555556</v>
      </c>
      <c r="H34" s="334">
        <f t="shared" si="1"/>
        <v>1.1771871539313397</v>
      </c>
      <c r="I34">
        <v>77</v>
      </c>
      <c r="J34" s="336">
        <v>0.042673611111111114</v>
      </c>
    </row>
    <row r="35" spans="1:10" ht="12.75">
      <c r="A35" s="293">
        <v>28</v>
      </c>
      <c r="B35" s="294" t="s">
        <v>124</v>
      </c>
      <c r="C35" s="294" t="s">
        <v>125</v>
      </c>
      <c r="D35" s="307">
        <v>0.049224537037037046</v>
      </c>
      <c r="E35" s="333">
        <v>2</v>
      </c>
      <c r="F35" s="296">
        <v>29</v>
      </c>
      <c r="G35" s="270">
        <v>0.04372685185185185</v>
      </c>
      <c r="H35" s="334">
        <f t="shared" si="1"/>
        <v>1.1257278983589203</v>
      </c>
      <c r="I35">
        <v>84</v>
      </c>
      <c r="J35" s="336">
        <v>0.04398148148148148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J10" sqref="J10"/>
    </sheetView>
  </sheetViews>
  <sheetFormatPr defaultColWidth="9.140625" defaultRowHeight="12.75"/>
  <cols>
    <col min="2" max="2" width="10.7109375" style="0" bestFit="1" customWidth="1"/>
    <col min="3" max="3" width="11.7109375" style="0" bestFit="1" customWidth="1"/>
  </cols>
  <sheetData>
    <row r="1" spans="1:7" ht="18">
      <c r="A1" s="339" t="s">
        <v>555</v>
      </c>
      <c r="D1" s="3"/>
      <c r="G1" s="340"/>
    </row>
    <row r="2" spans="1:10" ht="12.75">
      <c r="A2" s="1"/>
      <c r="D2" s="3"/>
      <c r="G2" s="341"/>
      <c r="H2" s="342"/>
      <c r="I2" s="342"/>
      <c r="J2" s="341"/>
    </row>
    <row r="3" spans="1:10" ht="12.75">
      <c r="A3" s="1"/>
      <c r="D3" s="3"/>
      <c r="G3" s="341" t="s">
        <v>546</v>
      </c>
      <c r="H3" s="342"/>
      <c r="I3" s="342"/>
      <c r="J3" s="341" t="s">
        <v>556</v>
      </c>
    </row>
    <row r="4" spans="1:10" s="346" customFormat="1" ht="18" customHeight="1">
      <c r="A4" s="343"/>
      <c r="B4" s="344"/>
      <c r="C4" s="343"/>
      <c r="D4" s="364"/>
      <c r="G4" s="341" t="s">
        <v>547</v>
      </c>
      <c r="H4" s="342"/>
      <c r="I4" s="342"/>
      <c r="J4" s="341" t="s">
        <v>497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23</v>
      </c>
      <c r="C8" s="268" t="s">
        <v>557</v>
      </c>
      <c r="D8" s="323">
        <v>0.021261574074074075</v>
      </c>
      <c r="E8" s="326">
        <v>1</v>
      </c>
      <c r="F8" s="269">
        <v>30</v>
      </c>
      <c r="G8" s="270">
        <v>0.02638888888888889</v>
      </c>
      <c r="H8" s="334">
        <f aca="true" t="shared" si="0" ref="H8:H26">+D8/G8</f>
        <v>0.8057017543859649</v>
      </c>
      <c r="I8">
        <v>98</v>
      </c>
      <c r="J8" s="336">
        <v>0.02546296296296296</v>
      </c>
    </row>
    <row r="9" spans="1:10" ht="15">
      <c r="A9" s="267">
        <v>2</v>
      </c>
      <c r="B9" s="267" t="s">
        <v>14</v>
      </c>
      <c r="C9" s="268" t="s">
        <v>558</v>
      </c>
      <c r="D9" s="323">
        <v>0.02148148148148148</v>
      </c>
      <c r="E9" s="326">
        <v>2</v>
      </c>
      <c r="F9" s="269">
        <v>29</v>
      </c>
      <c r="G9" s="270">
        <v>0.02516203703703704</v>
      </c>
      <c r="H9" s="334">
        <f t="shared" si="0"/>
        <v>0.8537258509659612</v>
      </c>
      <c r="I9">
        <v>80</v>
      </c>
      <c r="J9" s="336">
        <v>0.025347222222222222</v>
      </c>
    </row>
    <row r="10" spans="1:10" ht="15">
      <c r="A10" s="267">
        <v>3</v>
      </c>
      <c r="B10" s="267" t="s">
        <v>0</v>
      </c>
      <c r="C10" s="268" t="s">
        <v>559</v>
      </c>
      <c r="D10" s="323">
        <v>0.021574074074074075</v>
      </c>
      <c r="E10" s="326">
        <v>3</v>
      </c>
      <c r="F10" s="269">
        <v>28</v>
      </c>
      <c r="G10" s="270">
        <v>0.02478009259259259</v>
      </c>
      <c r="H10" s="334">
        <f t="shared" si="0"/>
        <v>0.8706212050443719</v>
      </c>
      <c r="I10">
        <v>71</v>
      </c>
      <c r="J10" s="336">
        <v>0.02552083333333333</v>
      </c>
    </row>
    <row r="11" spans="1:10" ht="15">
      <c r="A11" s="267">
        <v>4</v>
      </c>
      <c r="B11" s="267" t="s">
        <v>5</v>
      </c>
      <c r="C11" s="268" t="s">
        <v>560</v>
      </c>
      <c r="D11" s="323">
        <v>0.022847222222222224</v>
      </c>
      <c r="E11" s="326">
        <v>4</v>
      </c>
      <c r="F11" s="269">
        <v>27</v>
      </c>
      <c r="G11" s="270">
        <v>0.026782407407407408</v>
      </c>
      <c r="H11" s="334">
        <f t="shared" si="0"/>
        <v>0.8530682800345722</v>
      </c>
      <c r="I11">
        <v>81</v>
      </c>
      <c r="J11" s="336">
        <v>0.026898148148148147</v>
      </c>
    </row>
    <row r="12" spans="1:10" ht="15">
      <c r="A12" s="267">
        <v>5</v>
      </c>
      <c r="B12" s="267" t="s">
        <v>203</v>
      </c>
      <c r="C12" s="268" t="s">
        <v>561</v>
      </c>
      <c r="D12" s="323">
        <v>0.02289351851851852</v>
      </c>
      <c r="E12" s="326">
        <v>5</v>
      </c>
      <c r="F12" s="269">
        <v>26</v>
      </c>
      <c r="G12" s="270">
        <v>0.02732638888888889</v>
      </c>
      <c r="H12" s="334">
        <f t="shared" si="0"/>
        <v>0.8377806014400678</v>
      </c>
      <c r="I12">
        <v>92</v>
      </c>
      <c r="J12" s="336">
        <v>0.026770833333333334</v>
      </c>
    </row>
    <row r="13" spans="1:10" ht="15">
      <c r="A13" s="272">
        <v>6</v>
      </c>
      <c r="B13" s="272" t="s">
        <v>1</v>
      </c>
      <c r="C13" s="273" t="s">
        <v>31</v>
      </c>
      <c r="D13" s="324">
        <v>0.024050925925925924</v>
      </c>
      <c r="E13" s="327">
        <v>1</v>
      </c>
      <c r="F13" s="297">
        <v>30</v>
      </c>
      <c r="G13" s="270">
        <v>0.027094907407407404</v>
      </c>
      <c r="H13" s="334">
        <f t="shared" si="0"/>
        <v>0.8876548483554036</v>
      </c>
      <c r="I13">
        <v>68</v>
      </c>
      <c r="J13" s="336">
        <v>0.02802083333333333</v>
      </c>
    </row>
    <row r="14" spans="1:10" ht="15">
      <c r="A14" s="272">
        <v>7</v>
      </c>
      <c r="B14" s="272" t="s">
        <v>62</v>
      </c>
      <c r="C14" s="273" t="s">
        <v>562</v>
      </c>
      <c r="D14" s="324">
        <v>0.024502314814814814</v>
      </c>
      <c r="E14" s="327">
        <v>2</v>
      </c>
      <c r="F14" s="297">
        <v>29</v>
      </c>
      <c r="G14" s="270">
        <v>0.028645833333333332</v>
      </c>
      <c r="H14" s="334">
        <f t="shared" si="0"/>
        <v>0.8553535353535353</v>
      </c>
      <c r="I14">
        <v>79</v>
      </c>
      <c r="J14" s="336">
        <v>0.028888888888888888</v>
      </c>
    </row>
    <row r="15" spans="1:10" ht="12.75">
      <c r="A15" s="277">
        <v>8</v>
      </c>
      <c r="B15" s="277" t="s">
        <v>24</v>
      </c>
      <c r="C15" s="278" t="s">
        <v>563</v>
      </c>
      <c r="D15" s="325">
        <v>0.02515046296296296</v>
      </c>
      <c r="E15" s="328">
        <v>1</v>
      </c>
      <c r="F15" s="280">
        <v>30</v>
      </c>
      <c r="G15" s="270">
        <v>0.028993055555555553</v>
      </c>
      <c r="H15" s="334">
        <f t="shared" si="0"/>
        <v>0.8674650698602795</v>
      </c>
      <c r="I15">
        <v>72</v>
      </c>
      <c r="J15" s="336">
        <v>0.029664351851851848</v>
      </c>
    </row>
    <row r="16" spans="1:10" ht="15">
      <c r="A16" s="272">
        <v>9</v>
      </c>
      <c r="B16" s="272" t="s">
        <v>149</v>
      </c>
      <c r="C16" s="273" t="s">
        <v>564</v>
      </c>
      <c r="D16" s="324">
        <v>0.02525462962962963</v>
      </c>
      <c r="E16" s="327">
        <v>3</v>
      </c>
      <c r="F16" s="297">
        <v>28</v>
      </c>
      <c r="G16" s="270">
        <v>0.030000000000000002</v>
      </c>
      <c r="H16" s="334">
        <f t="shared" si="0"/>
        <v>0.8418209876543209</v>
      </c>
      <c r="I16">
        <v>91</v>
      </c>
      <c r="J16" s="336">
        <v>0.02951388888888889</v>
      </c>
    </row>
    <row r="17" spans="1:10" ht="12.75">
      <c r="A17" s="277">
        <v>10</v>
      </c>
      <c r="B17" s="277" t="s">
        <v>136</v>
      </c>
      <c r="C17" s="278" t="s">
        <v>565</v>
      </c>
      <c r="D17" s="325">
        <v>0.025451388888888888</v>
      </c>
      <c r="E17" s="328">
        <v>2</v>
      </c>
      <c r="F17" s="280">
        <v>29</v>
      </c>
      <c r="G17" s="270">
        <v>0.02974537037037037</v>
      </c>
      <c r="H17" s="334">
        <f t="shared" si="0"/>
        <v>0.8556420233463035</v>
      </c>
      <c r="I17">
        <v>78</v>
      </c>
      <c r="J17" s="336">
        <v>0.030046296296296297</v>
      </c>
    </row>
    <row r="18" spans="1:10" ht="12.75">
      <c r="A18" s="277">
        <v>11</v>
      </c>
      <c r="B18" s="277" t="s">
        <v>62</v>
      </c>
      <c r="C18" s="278" t="s">
        <v>566</v>
      </c>
      <c r="D18" s="325">
        <v>0.02585648148148148</v>
      </c>
      <c r="E18" s="328">
        <v>3</v>
      </c>
      <c r="F18" s="280">
        <v>28</v>
      </c>
      <c r="G18" s="270">
        <v>0.030671296296296294</v>
      </c>
      <c r="H18" s="334">
        <f t="shared" si="0"/>
        <v>0.8430188679245283</v>
      </c>
      <c r="I18">
        <v>90</v>
      </c>
      <c r="J18" s="336">
        <v>0.030243055555555554</v>
      </c>
    </row>
    <row r="19" spans="1:10" ht="12.75">
      <c r="A19" s="277">
        <v>12</v>
      </c>
      <c r="B19" s="277" t="s">
        <v>20</v>
      </c>
      <c r="C19" s="278" t="s">
        <v>567</v>
      </c>
      <c r="D19" s="325">
        <v>0.02613425925925926</v>
      </c>
      <c r="E19" s="328">
        <v>4</v>
      </c>
      <c r="F19" s="280">
        <v>27</v>
      </c>
      <c r="G19" s="270">
        <v>0.030775462962962966</v>
      </c>
      <c r="H19" s="334">
        <f t="shared" si="0"/>
        <v>0.8491914253478751</v>
      </c>
      <c r="I19">
        <v>82</v>
      </c>
      <c r="J19" s="336">
        <v>0.030833333333333338</v>
      </c>
    </row>
    <row r="20" spans="1:10" ht="12.75">
      <c r="A20" s="277">
        <v>13</v>
      </c>
      <c r="B20" s="277" t="s">
        <v>21</v>
      </c>
      <c r="C20" s="278" t="s">
        <v>568</v>
      </c>
      <c r="D20" s="325">
        <v>0.026504629629629628</v>
      </c>
      <c r="E20" s="328">
        <v>5</v>
      </c>
      <c r="F20" s="280">
        <v>26</v>
      </c>
      <c r="G20" s="270">
        <v>0.030601851851851852</v>
      </c>
      <c r="H20" s="334">
        <f t="shared" si="0"/>
        <v>0.8661119515885022</v>
      </c>
      <c r="I20">
        <v>73</v>
      </c>
      <c r="J20" s="336">
        <v>0.03121527777777778</v>
      </c>
    </row>
    <row r="21" spans="1:10" ht="12.75">
      <c r="A21" s="281">
        <v>14</v>
      </c>
      <c r="B21" s="282" t="s">
        <v>93</v>
      </c>
      <c r="C21" s="282" t="s">
        <v>569</v>
      </c>
      <c r="D21" s="304">
        <v>0.026620370370370374</v>
      </c>
      <c r="E21" s="329">
        <v>1</v>
      </c>
      <c r="F21" s="284">
        <v>30</v>
      </c>
      <c r="G21" s="270">
        <v>0.03138888888888889</v>
      </c>
      <c r="H21" s="334">
        <f t="shared" si="0"/>
        <v>0.8480825958702066</v>
      </c>
      <c r="I21">
        <v>84</v>
      </c>
      <c r="J21" s="336">
        <v>0.03133101851851852</v>
      </c>
    </row>
    <row r="22" spans="1:10" ht="12.75">
      <c r="A22" s="277">
        <v>15</v>
      </c>
      <c r="B22" s="277" t="s">
        <v>129</v>
      </c>
      <c r="C22" s="278" t="s">
        <v>570</v>
      </c>
      <c r="D22" s="325">
        <v>0.027372685185185184</v>
      </c>
      <c r="E22" s="328">
        <v>6</v>
      </c>
      <c r="F22" s="280">
        <v>25</v>
      </c>
      <c r="G22" s="270">
        <v>0.030949074074074077</v>
      </c>
      <c r="H22" s="334">
        <f t="shared" si="0"/>
        <v>0.8844427823485413</v>
      </c>
      <c r="I22">
        <v>70</v>
      </c>
      <c r="J22" s="336">
        <v>0.031747685185185184</v>
      </c>
    </row>
    <row r="23" spans="1:10" ht="12.75">
      <c r="A23" s="277">
        <v>16</v>
      </c>
      <c r="B23" s="277" t="s">
        <v>18</v>
      </c>
      <c r="C23" s="278" t="s">
        <v>571</v>
      </c>
      <c r="D23" s="325">
        <v>0.02775462962962963</v>
      </c>
      <c r="E23" s="328">
        <v>7</v>
      </c>
      <c r="F23" s="280">
        <v>24</v>
      </c>
      <c r="G23" s="270">
        <v>0.03378472222222222</v>
      </c>
      <c r="H23" s="334">
        <f t="shared" si="0"/>
        <v>0.8215142171976704</v>
      </c>
      <c r="I23">
        <v>96</v>
      </c>
      <c r="J23" s="336">
        <v>0.03298611111111111</v>
      </c>
    </row>
    <row r="24" spans="1:10" ht="12.75">
      <c r="A24" s="281">
        <v>17</v>
      </c>
      <c r="B24" s="282" t="s">
        <v>86</v>
      </c>
      <c r="C24" s="282" t="s">
        <v>591</v>
      </c>
      <c r="D24" s="304">
        <v>0.027789351851851853</v>
      </c>
      <c r="E24" s="329">
        <v>2</v>
      </c>
      <c r="F24" s="284">
        <v>29</v>
      </c>
      <c r="G24" s="270">
        <v>0.03318287037037037</v>
      </c>
      <c r="H24" s="334">
        <f t="shared" si="0"/>
        <v>0.8374607603767005</v>
      </c>
      <c r="I24">
        <v>93</v>
      </c>
      <c r="J24" s="336">
        <v>0.03256944444444444</v>
      </c>
    </row>
    <row r="25" spans="1:10" ht="12.75">
      <c r="A25" s="281">
        <v>18</v>
      </c>
      <c r="B25" s="282" t="s">
        <v>66</v>
      </c>
      <c r="C25" s="282" t="s">
        <v>572</v>
      </c>
      <c r="D25" s="304">
        <v>0.02783564814814815</v>
      </c>
      <c r="E25" s="329">
        <v>3</v>
      </c>
      <c r="F25" s="284">
        <v>28</v>
      </c>
      <c r="G25" s="270">
        <v>0.032499999999999994</v>
      </c>
      <c r="H25" s="334">
        <f t="shared" si="0"/>
        <v>0.8564814814814817</v>
      </c>
      <c r="I25">
        <v>76</v>
      </c>
      <c r="J25" s="336">
        <v>0.03292824074074074</v>
      </c>
    </row>
    <row r="26" spans="1:10" ht="15">
      <c r="A26" s="272">
        <v>19</v>
      </c>
      <c r="B26" s="272" t="s">
        <v>19</v>
      </c>
      <c r="C26" s="273" t="s">
        <v>573</v>
      </c>
      <c r="D26" s="324">
        <v>0.028194444444444442</v>
      </c>
      <c r="E26" s="327">
        <v>4</v>
      </c>
      <c r="F26" s="297">
        <v>27</v>
      </c>
      <c r="G26" s="270">
        <v>0.03163194444444444</v>
      </c>
      <c r="H26" s="334">
        <f t="shared" si="0"/>
        <v>0.8913282107574094</v>
      </c>
      <c r="I26">
        <v>67</v>
      </c>
      <c r="J26" s="336">
        <v>0.03261574074074074</v>
      </c>
    </row>
    <row r="27" spans="1:9" ht="12.75">
      <c r="A27" s="1">
        <v>20</v>
      </c>
      <c r="B27" t="s">
        <v>136</v>
      </c>
      <c r="C27" t="s">
        <v>574</v>
      </c>
      <c r="D27" s="270">
        <v>0.028645833333333332</v>
      </c>
      <c r="E27" s="14"/>
      <c r="G27" s="270"/>
      <c r="H27" s="334"/>
      <c r="I27" s="391"/>
    </row>
    <row r="28" spans="1:10" ht="12.75">
      <c r="A28" s="281">
        <v>21</v>
      </c>
      <c r="B28" s="282" t="s">
        <v>117</v>
      </c>
      <c r="C28" s="282" t="s">
        <v>575</v>
      </c>
      <c r="D28" s="304">
        <v>0.028819444444444443</v>
      </c>
      <c r="E28" s="329">
        <v>4</v>
      </c>
      <c r="F28" s="284">
        <v>27</v>
      </c>
      <c r="G28" s="270">
        <v>0.03459490740740741</v>
      </c>
      <c r="H28" s="334">
        <f aca="true" t="shared" si="1" ref="H28:H34">+D28/G28</f>
        <v>0.8330545332887253</v>
      </c>
      <c r="I28">
        <v>94</v>
      </c>
      <c r="J28" s="336">
        <v>0.03392361111111111</v>
      </c>
    </row>
    <row r="29" spans="1:10" ht="12.75">
      <c r="A29" s="285">
        <v>22</v>
      </c>
      <c r="B29" s="286" t="s">
        <v>22</v>
      </c>
      <c r="C29" s="286" t="s">
        <v>558</v>
      </c>
      <c r="D29" s="305">
        <v>0.02884259259259259</v>
      </c>
      <c r="E29" s="330">
        <v>1</v>
      </c>
      <c r="F29" s="288">
        <v>30</v>
      </c>
      <c r="G29" s="270">
        <v>0.03409722222222222</v>
      </c>
      <c r="H29" s="334">
        <f t="shared" si="1"/>
        <v>0.8458927359131024</v>
      </c>
      <c r="I29">
        <v>86</v>
      </c>
      <c r="J29" s="336">
        <v>0.03391203703703704</v>
      </c>
    </row>
    <row r="30" spans="1:10" ht="12.75">
      <c r="A30" s="281">
        <v>23</v>
      </c>
      <c r="B30" s="282" t="s">
        <v>63</v>
      </c>
      <c r="C30" s="282" t="s">
        <v>576</v>
      </c>
      <c r="D30" s="304">
        <v>0.029027777777777777</v>
      </c>
      <c r="E30" s="329">
        <v>5</v>
      </c>
      <c r="F30" s="284">
        <v>26</v>
      </c>
      <c r="G30" s="270">
        <v>0.03381944444444445</v>
      </c>
      <c r="H30" s="334">
        <f t="shared" si="1"/>
        <v>0.8583162217659136</v>
      </c>
      <c r="I30">
        <v>75</v>
      </c>
      <c r="J30" s="336">
        <v>0.03430555555555556</v>
      </c>
    </row>
    <row r="31" spans="1:10" ht="12.75">
      <c r="A31" s="285">
        <v>24</v>
      </c>
      <c r="B31" s="286" t="s">
        <v>159</v>
      </c>
      <c r="C31" s="286" t="s">
        <v>577</v>
      </c>
      <c r="D31" s="305">
        <v>0.029074074074074075</v>
      </c>
      <c r="E31" s="330">
        <v>2</v>
      </c>
      <c r="F31" s="288">
        <v>29</v>
      </c>
      <c r="G31" s="270">
        <v>0.03443287037037037</v>
      </c>
      <c r="H31" s="334">
        <f t="shared" si="1"/>
        <v>0.8443697478991596</v>
      </c>
      <c r="I31">
        <v>87</v>
      </c>
      <c r="J31" s="336">
        <v>0.03418981481481481</v>
      </c>
    </row>
    <row r="32" spans="1:10" ht="12.75">
      <c r="A32" s="281">
        <v>25</v>
      </c>
      <c r="B32" s="282" t="s">
        <v>120</v>
      </c>
      <c r="C32" s="282" t="s">
        <v>578</v>
      </c>
      <c r="D32" s="304">
        <v>0.029942129629629628</v>
      </c>
      <c r="E32" s="329">
        <v>6</v>
      </c>
      <c r="F32" s="284">
        <v>25</v>
      </c>
      <c r="G32" s="270">
        <v>0.03210648148148148</v>
      </c>
      <c r="H32" s="334">
        <f t="shared" si="1"/>
        <v>0.9325883201153569</v>
      </c>
      <c r="I32">
        <v>66</v>
      </c>
      <c r="J32" s="336">
        <v>0.03314814814814815</v>
      </c>
    </row>
    <row r="33" spans="1:10" ht="12.75">
      <c r="A33" s="289">
        <v>26</v>
      </c>
      <c r="B33" s="290" t="s">
        <v>580</v>
      </c>
      <c r="C33" s="290" t="s">
        <v>579</v>
      </c>
      <c r="D33" s="306">
        <v>0.03006944444444444</v>
      </c>
      <c r="E33" s="332">
        <v>1</v>
      </c>
      <c r="F33" s="292">
        <v>30</v>
      </c>
      <c r="G33" s="270">
        <v>0.03512731481481481</v>
      </c>
      <c r="H33" s="334">
        <f t="shared" si="1"/>
        <v>0.8560131795716639</v>
      </c>
      <c r="I33">
        <v>77</v>
      </c>
      <c r="J33" s="336">
        <v>0.03549768518518518</v>
      </c>
    </row>
    <row r="34" spans="1:10" ht="12.75">
      <c r="A34" s="285">
        <v>27</v>
      </c>
      <c r="B34" s="286" t="s">
        <v>530</v>
      </c>
      <c r="C34" s="286" t="s">
        <v>581</v>
      </c>
      <c r="D34" s="305">
        <v>0.030648148148148147</v>
      </c>
      <c r="E34" s="330">
        <v>3</v>
      </c>
      <c r="F34" s="288">
        <v>28</v>
      </c>
      <c r="G34" s="270">
        <v>0.037083333333333336</v>
      </c>
      <c r="H34" s="334">
        <f t="shared" si="1"/>
        <v>0.8264669163545567</v>
      </c>
      <c r="I34">
        <v>95</v>
      </c>
      <c r="J34" s="336">
        <v>0.03634259259259259</v>
      </c>
    </row>
    <row r="35" spans="1:9" ht="12.75">
      <c r="A35" s="1">
        <v>28</v>
      </c>
      <c r="B35" t="s">
        <v>15</v>
      </c>
      <c r="C35" t="s">
        <v>582</v>
      </c>
      <c r="D35" s="270">
        <v>0.03072916666666667</v>
      </c>
      <c r="E35" s="14"/>
      <c r="G35" s="270"/>
      <c r="H35" s="334"/>
      <c r="I35" s="391"/>
    </row>
    <row r="36" spans="1:10" ht="12.75">
      <c r="A36" s="289">
        <v>29</v>
      </c>
      <c r="B36" s="290" t="s">
        <v>93</v>
      </c>
      <c r="C36" s="290" t="s">
        <v>583</v>
      </c>
      <c r="D36" s="306">
        <v>0.030891203703703702</v>
      </c>
      <c r="E36" s="332">
        <v>2</v>
      </c>
      <c r="F36" s="292">
        <v>29</v>
      </c>
      <c r="G36" s="270">
        <v>0.03858796296296297</v>
      </c>
      <c r="H36" s="334">
        <f>+D36/G36</f>
        <v>0.8005398920215955</v>
      </c>
      <c r="I36">
        <v>99</v>
      </c>
      <c r="J36" s="336">
        <v>0.037604166666666675</v>
      </c>
    </row>
    <row r="37" spans="1:9" ht="12.75">
      <c r="A37" s="1">
        <v>30</v>
      </c>
      <c r="B37" t="s">
        <v>451</v>
      </c>
      <c r="C37" t="s">
        <v>584</v>
      </c>
      <c r="D37" s="270">
        <v>0.03197916666666666</v>
      </c>
      <c r="E37" s="14"/>
      <c r="G37" s="270"/>
      <c r="H37" s="334"/>
      <c r="I37" s="391"/>
    </row>
    <row r="38" spans="1:10" ht="12.75">
      <c r="A38" s="285">
        <v>31</v>
      </c>
      <c r="B38" s="286" t="s">
        <v>26</v>
      </c>
      <c r="C38" s="286" t="s">
        <v>573</v>
      </c>
      <c r="D38" s="305">
        <v>0.03263888888888889</v>
      </c>
      <c r="E38" s="330">
        <v>4</v>
      </c>
      <c r="F38" s="288">
        <v>27</v>
      </c>
      <c r="G38" s="270">
        <v>0.038483796296296294</v>
      </c>
      <c r="H38" s="334">
        <f aca="true" t="shared" si="2" ref="H38:H45">+D38/G38</f>
        <v>0.8481203007518798</v>
      </c>
      <c r="I38">
        <v>83</v>
      </c>
      <c r="J38" s="336">
        <v>0.038483796296296294</v>
      </c>
    </row>
    <row r="39" spans="1:10" ht="12.75">
      <c r="A39" s="285">
        <v>32</v>
      </c>
      <c r="B39" s="286" t="s">
        <v>65</v>
      </c>
      <c r="C39" s="286" t="s">
        <v>585</v>
      </c>
      <c r="D39" s="305">
        <v>0.03274305555555555</v>
      </c>
      <c r="E39" s="330">
        <v>5</v>
      </c>
      <c r="F39" s="288">
        <v>26</v>
      </c>
      <c r="G39" s="270">
        <v>0.037002314814814814</v>
      </c>
      <c r="H39" s="334">
        <f t="shared" si="2"/>
        <v>0.8848920863309352</v>
      </c>
      <c r="I39">
        <v>69</v>
      </c>
      <c r="J39" s="336">
        <v>0.03785879629629629</v>
      </c>
    </row>
    <row r="40" spans="1:10" ht="12.75">
      <c r="A40" s="289">
        <v>33</v>
      </c>
      <c r="B40" s="290" t="s">
        <v>109</v>
      </c>
      <c r="C40" s="290" t="s">
        <v>575</v>
      </c>
      <c r="D40" s="306">
        <v>0.032997685185185185</v>
      </c>
      <c r="E40" s="332">
        <v>3</v>
      </c>
      <c r="F40" s="292">
        <v>28</v>
      </c>
      <c r="G40" s="270">
        <v>0.040601851851851854</v>
      </c>
      <c r="H40" s="334">
        <f t="shared" si="2"/>
        <v>0.8127137970353477</v>
      </c>
      <c r="I40">
        <v>97</v>
      </c>
      <c r="J40" s="336">
        <v>0.039745370370370375</v>
      </c>
    </row>
    <row r="41" spans="1:10" ht="12.75">
      <c r="A41" s="289">
        <v>34</v>
      </c>
      <c r="B41" s="290" t="s">
        <v>28</v>
      </c>
      <c r="C41" s="290" t="s">
        <v>586</v>
      </c>
      <c r="D41" s="306">
        <v>0.03398148148148148</v>
      </c>
      <c r="E41" s="332">
        <v>4</v>
      </c>
      <c r="F41" s="292">
        <v>27</v>
      </c>
      <c r="G41" s="270">
        <v>0.04028935185185185</v>
      </c>
      <c r="H41" s="334">
        <f t="shared" si="2"/>
        <v>0.8434357943119793</v>
      </c>
      <c r="I41">
        <v>89</v>
      </c>
      <c r="J41" s="336">
        <v>0.03991898148148148</v>
      </c>
    </row>
    <row r="42" spans="1:10" ht="12.75">
      <c r="A42" s="293">
        <v>35</v>
      </c>
      <c r="B42" s="294" t="s">
        <v>477</v>
      </c>
      <c r="C42" s="294" t="s">
        <v>587</v>
      </c>
      <c r="D42" s="307">
        <v>0.034444444444444444</v>
      </c>
      <c r="E42" s="333">
        <v>1</v>
      </c>
      <c r="F42" s="296">
        <v>30</v>
      </c>
      <c r="G42" s="270">
        <v>0.043541666666666666</v>
      </c>
      <c r="H42" s="334">
        <f t="shared" si="2"/>
        <v>0.7910685805422648</v>
      </c>
      <c r="I42">
        <v>100</v>
      </c>
      <c r="J42" s="336">
        <v>0.0425</v>
      </c>
    </row>
    <row r="43" spans="1:10" ht="12.75">
      <c r="A43" s="293">
        <v>36</v>
      </c>
      <c r="B43" s="294" t="s">
        <v>157</v>
      </c>
      <c r="C43" s="294" t="s">
        <v>588</v>
      </c>
      <c r="D43" s="307">
        <v>0.0353125</v>
      </c>
      <c r="E43" s="333">
        <v>2</v>
      </c>
      <c r="F43" s="296">
        <v>29</v>
      </c>
      <c r="G43" s="270">
        <v>0.041678240740740745</v>
      </c>
      <c r="H43" s="334">
        <f t="shared" si="2"/>
        <v>0.8472646487086919</v>
      </c>
      <c r="I43">
        <v>85</v>
      </c>
      <c r="J43" s="336">
        <v>0.0415625</v>
      </c>
    </row>
    <row r="44" spans="1:10" ht="12.75">
      <c r="A44" s="293">
        <v>37</v>
      </c>
      <c r="B44" s="294" t="s">
        <v>149</v>
      </c>
      <c r="C44" s="294" t="s">
        <v>589</v>
      </c>
      <c r="D44" s="307">
        <v>0.035659722222222225</v>
      </c>
      <c r="E44" s="333">
        <v>3</v>
      </c>
      <c r="F44" s="296">
        <v>28</v>
      </c>
      <c r="G44" s="270">
        <v>0.04224537037037037</v>
      </c>
      <c r="H44" s="334">
        <f t="shared" si="2"/>
        <v>0.8441095890410959</v>
      </c>
      <c r="I44">
        <v>88</v>
      </c>
      <c r="J44" s="336">
        <v>0.041944444444444444</v>
      </c>
    </row>
    <row r="45" spans="1:10" ht="12.75">
      <c r="A45" s="293">
        <v>38</v>
      </c>
      <c r="B45" s="294" t="s">
        <v>124</v>
      </c>
      <c r="C45" s="294" t="s">
        <v>590</v>
      </c>
      <c r="D45" s="307">
        <v>0.0372337962962963</v>
      </c>
      <c r="E45" s="333">
        <v>4</v>
      </c>
      <c r="F45" s="296">
        <v>27</v>
      </c>
      <c r="G45" s="270">
        <v>0.0431712962962963</v>
      </c>
      <c r="H45" s="334">
        <f t="shared" si="2"/>
        <v>0.8624664879356568</v>
      </c>
      <c r="I45">
        <v>74</v>
      </c>
      <c r="J45" s="336">
        <v>0.04372685185185185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5"/>
  <sheetViews>
    <sheetView showGridLines="0" zoomScalePageLayoutView="0" workbookViewId="0" topLeftCell="A36">
      <selection activeCell="J36" sqref="J1:J16384"/>
    </sheetView>
  </sheetViews>
  <sheetFormatPr defaultColWidth="9.140625" defaultRowHeight="12.75"/>
  <cols>
    <col min="2" max="2" width="9.28125" style="0" bestFit="1" customWidth="1"/>
    <col min="3" max="3" width="12.00390625" style="0" bestFit="1" customWidth="1"/>
    <col min="4" max="4" width="9.57421875" style="0" bestFit="1" customWidth="1"/>
    <col min="8" max="8" width="12.7109375" style="0" bestFit="1" customWidth="1"/>
    <col min="9" max="10" width="9.57421875" style="0" bestFit="1" customWidth="1"/>
  </cols>
  <sheetData>
    <row r="1" spans="1:7" ht="18">
      <c r="A1" s="339" t="s">
        <v>545</v>
      </c>
      <c r="D1" s="3"/>
      <c r="G1" s="340"/>
    </row>
    <row r="2" spans="1:10" ht="12.75">
      <c r="A2" s="1"/>
      <c r="D2" s="3"/>
      <c r="G2" s="341"/>
      <c r="H2" s="342"/>
      <c r="I2" s="342"/>
      <c r="J2" s="341"/>
    </row>
    <row r="3" spans="1:10" ht="12.75">
      <c r="A3" s="1"/>
      <c r="D3" s="3"/>
      <c r="G3" s="341" t="s">
        <v>532</v>
      </c>
      <c r="H3" s="342"/>
      <c r="I3" s="342"/>
      <c r="J3" s="341" t="s">
        <v>546</v>
      </c>
    </row>
    <row r="4" spans="1:10" s="346" customFormat="1" ht="18" customHeight="1">
      <c r="A4" s="343"/>
      <c r="B4" s="344"/>
      <c r="C4" s="343"/>
      <c r="D4" s="364"/>
      <c r="G4" s="341" t="s">
        <v>533</v>
      </c>
      <c r="H4" s="342"/>
      <c r="I4" s="342"/>
      <c r="J4" s="341" t="s">
        <v>547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7</v>
      </c>
      <c r="C8" s="268" t="s">
        <v>40</v>
      </c>
      <c r="D8" s="323">
        <v>0.029768518518518517</v>
      </c>
      <c r="E8" s="326">
        <v>1</v>
      </c>
      <c r="F8" s="269">
        <v>30</v>
      </c>
      <c r="G8" s="276">
        <v>0.024016203703703706</v>
      </c>
      <c r="H8" s="334">
        <f aca="true" t="shared" si="0" ref="H8:H15">+D8/G8</f>
        <v>1.2395180722891563</v>
      </c>
      <c r="I8">
        <v>97</v>
      </c>
      <c r="J8" s="336">
        <v>0.02309027777777778</v>
      </c>
    </row>
    <row r="9" spans="1:10" ht="15">
      <c r="A9" s="267">
        <v>2</v>
      </c>
      <c r="B9" s="267" t="s">
        <v>248</v>
      </c>
      <c r="C9" s="268" t="s">
        <v>37</v>
      </c>
      <c r="D9" s="323">
        <v>0.03138888888888889</v>
      </c>
      <c r="E9" s="326">
        <v>2</v>
      </c>
      <c r="F9" s="269">
        <v>29</v>
      </c>
      <c r="G9" s="276">
        <v>0.024537037037037038</v>
      </c>
      <c r="H9" s="334">
        <f t="shared" si="0"/>
        <v>1.2792452830188679</v>
      </c>
      <c r="I9">
        <v>87</v>
      </c>
      <c r="J9" s="336">
        <v>0.024039351851851853</v>
      </c>
    </row>
    <row r="10" spans="1:10" ht="15">
      <c r="A10" s="267">
        <v>3</v>
      </c>
      <c r="B10" s="267" t="s">
        <v>18</v>
      </c>
      <c r="C10" s="268" t="s">
        <v>201</v>
      </c>
      <c r="D10" s="323">
        <v>0.03185185185185185</v>
      </c>
      <c r="E10" s="326">
        <v>3</v>
      </c>
      <c r="F10" s="269">
        <v>28</v>
      </c>
      <c r="G10" s="276">
        <v>0.024259259259259258</v>
      </c>
      <c r="H10" s="334">
        <f t="shared" si="0"/>
        <v>1.3129770992366414</v>
      </c>
      <c r="I10">
        <v>74</v>
      </c>
      <c r="J10" s="336">
        <v>0.024259259259259258</v>
      </c>
    </row>
    <row r="11" spans="1:10" ht="15">
      <c r="A11" s="267">
        <v>4</v>
      </c>
      <c r="B11" s="267" t="s">
        <v>0</v>
      </c>
      <c r="C11" s="268" t="s">
        <v>29</v>
      </c>
      <c r="D11" s="323">
        <v>0.032546296296296295</v>
      </c>
      <c r="E11" s="326">
        <v>4</v>
      </c>
      <c r="F11" s="269">
        <v>27</v>
      </c>
      <c r="G11" s="276">
        <v>0.024861111111111108</v>
      </c>
      <c r="H11" s="334">
        <f t="shared" si="0"/>
        <v>1.3091247672253261</v>
      </c>
      <c r="I11">
        <v>77</v>
      </c>
      <c r="J11" s="336">
        <v>0.02478009259259259</v>
      </c>
    </row>
    <row r="12" spans="1:10" ht="15">
      <c r="A12" s="267">
        <v>5</v>
      </c>
      <c r="B12" s="267" t="s">
        <v>23</v>
      </c>
      <c r="C12" s="268" t="s">
        <v>519</v>
      </c>
      <c r="D12" s="323">
        <v>0.032673611111111105</v>
      </c>
      <c r="E12" s="326">
        <v>5</v>
      </c>
      <c r="F12" s="269">
        <v>26</v>
      </c>
      <c r="G12" s="276">
        <v>0.027430555555555555</v>
      </c>
      <c r="H12" s="334">
        <f t="shared" si="0"/>
        <v>1.1911392405063288</v>
      </c>
      <c r="I12">
        <v>100</v>
      </c>
      <c r="J12" s="336">
        <v>0.02638888888888889</v>
      </c>
    </row>
    <row r="13" spans="1:10" ht="15">
      <c r="A13" s="267">
        <v>6</v>
      </c>
      <c r="B13" s="267" t="s">
        <v>14</v>
      </c>
      <c r="C13" s="268" t="s">
        <v>46</v>
      </c>
      <c r="D13" s="323">
        <v>0.03300925925925926</v>
      </c>
      <c r="E13" s="326">
        <v>6</v>
      </c>
      <c r="F13" s="269">
        <v>25</v>
      </c>
      <c r="G13" s="276">
        <v>0.02516203703703704</v>
      </c>
      <c r="H13" s="334">
        <f t="shared" si="0"/>
        <v>1.311867525298988</v>
      </c>
      <c r="I13">
        <v>75</v>
      </c>
      <c r="J13" s="336">
        <v>0.02516203703703704</v>
      </c>
    </row>
    <row r="14" spans="1:10" ht="15">
      <c r="A14" s="267">
        <v>7</v>
      </c>
      <c r="B14" s="267" t="s">
        <v>18</v>
      </c>
      <c r="C14" s="268" t="s">
        <v>155</v>
      </c>
      <c r="D14" s="323">
        <v>0.03357638888888889</v>
      </c>
      <c r="E14" s="326">
        <v>7</v>
      </c>
      <c r="F14" s="269">
        <v>24</v>
      </c>
      <c r="G14" s="276">
        <v>0.025925925925925925</v>
      </c>
      <c r="H14" s="334">
        <f t="shared" si="0"/>
        <v>1.295089285714286</v>
      </c>
      <c r="I14">
        <v>80</v>
      </c>
      <c r="J14" s="336">
        <v>0.02571759259259259</v>
      </c>
    </row>
    <row r="15" spans="1:10" ht="15">
      <c r="A15" s="267">
        <v>8</v>
      </c>
      <c r="B15" s="267" t="s">
        <v>62</v>
      </c>
      <c r="C15" s="268" t="s">
        <v>97</v>
      </c>
      <c r="D15" s="323">
        <v>0.03400462962962963</v>
      </c>
      <c r="E15" s="326">
        <v>8</v>
      </c>
      <c r="F15" s="269">
        <v>23</v>
      </c>
      <c r="G15" s="276">
        <v>0.02642361111111111</v>
      </c>
      <c r="H15" s="334">
        <f t="shared" si="0"/>
        <v>1.2869031975470873</v>
      </c>
      <c r="I15">
        <v>84</v>
      </c>
      <c r="J15" s="336">
        <v>0.026053240740740738</v>
      </c>
    </row>
    <row r="16" spans="1:10" ht="12.75">
      <c r="A16" s="24">
        <v>9</v>
      </c>
      <c r="B16" s="24" t="s">
        <v>26</v>
      </c>
      <c r="C16" s="5" t="s">
        <v>180</v>
      </c>
      <c r="D16" s="276">
        <v>0.034039351851851855</v>
      </c>
      <c r="E16" s="383"/>
      <c r="F16" s="29"/>
      <c r="G16" s="276"/>
      <c r="H16" s="334"/>
      <c r="I16" s="5"/>
      <c r="J16" s="335"/>
    </row>
    <row r="17" spans="1:10" ht="15">
      <c r="A17" s="272">
        <v>10</v>
      </c>
      <c r="B17" s="272" t="s">
        <v>205</v>
      </c>
      <c r="C17" s="273" t="s">
        <v>204</v>
      </c>
      <c r="D17" s="324">
        <v>0.034386574074074076</v>
      </c>
      <c r="E17" s="327">
        <v>1</v>
      </c>
      <c r="F17" s="297">
        <v>30</v>
      </c>
      <c r="G17" s="276">
        <v>0.02826388888888889</v>
      </c>
      <c r="H17" s="334">
        <f aca="true" t="shared" si="1" ref="H17:H40">+D17/G17</f>
        <v>1.2166257166257166</v>
      </c>
      <c r="I17">
        <v>98</v>
      </c>
      <c r="J17" s="336">
        <v>0.02729166666666667</v>
      </c>
    </row>
    <row r="18" spans="1:10" ht="15">
      <c r="A18" s="267">
        <v>11</v>
      </c>
      <c r="B18" s="267" t="s">
        <v>5</v>
      </c>
      <c r="C18" s="268" t="s">
        <v>37</v>
      </c>
      <c r="D18" s="323">
        <v>0.034618055555555555</v>
      </c>
      <c r="E18" s="326">
        <v>9</v>
      </c>
      <c r="F18" s="269">
        <v>22</v>
      </c>
      <c r="G18" s="276">
        <v>0.027453703703703702</v>
      </c>
      <c r="H18" s="334">
        <f t="shared" si="1"/>
        <v>1.2609612141652613</v>
      </c>
      <c r="I18">
        <v>91</v>
      </c>
      <c r="J18" s="336">
        <v>0.026782407407407408</v>
      </c>
    </row>
    <row r="19" spans="1:10" ht="15">
      <c r="A19" s="267">
        <v>12</v>
      </c>
      <c r="B19" s="267" t="s">
        <v>399</v>
      </c>
      <c r="C19" s="268" t="s">
        <v>42</v>
      </c>
      <c r="D19" s="323">
        <v>0.03530092592592592</v>
      </c>
      <c r="E19" s="326">
        <v>10</v>
      </c>
      <c r="F19" s="269">
        <v>21</v>
      </c>
      <c r="G19" s="276">
        <v>0.026446759259259264</v>
      </c>
      <c r="H19" s="334">
        <f t="shared" si="1"/>
        <v>1.3347921225382928</v>
      </c>
      <c r="I19">
        <v>66</v>
      </c>
      <c r="J19" s="336">
        <v>0.02678240740740741</v>
      </c>
    </row>
    <row r="20" spans="1:10" ht="15">
      <c r="A20" s="272">
        <v>13</v>
      </c>
      <c r="B20" s="272" t="s">
        <v>105</v>
      </c>
      <c r="C20" s="273" t="s">
        <v>106</v>
      </c>
      <c r="D20" s="324">
        <v>0.035555555555555556</v>
      </c>
      <c r="E20" s="327">
        <v>2</v>
      </c>
      <c r="F20" s="297">
        <v>29</v>
      </c>
      <c r="G20" s="276">
        <v>0.028229166666666666</v>
      </c>
      <c r="H20" s="334">
        <f t="shared" si="1"/>
        <v>1.2595325953259533</v>
      </c>
      <c r="I20">
        <v>92</v>
      </c>
      <c r="J20" s="336">
        <v>0.027511574074074074</v>
      </c>
    </row>
    <row r="21" spans="1:10" ht="15">
      <c r="A21" s="272">
        <v>14</v>
      </c>
      <c r="B21" s="272" t="s">
        <v>24</v>
      </c>
      <c r="C21" s="273" t="s">
        <v>271</v>
      </c>
      <c r="D21" s="324">
        <v>0.035868055555555556</v>
      </c>
      <c r="E21" s="327">
        <v>3</v>
      </c>
      <c r="F21" s="297">
        <v>28</v>
      </c>
      <c r="G21" s="276">
        <v>0.028703703703703703</v>
      </c>
      <c r="H21" s="334">
        <f t="shared" si="1"/>
        <v>1.2495967741935483</v>
      </c>
      <c r="I21">
        <v>94</v>
      </c>
      <c r="J21" s="336">
        <v>0.027905092592592592</v>
      </c>
    </row>
    <row r="22" spans="1:10" ht="15">
      <c r="A22" s="267">
        <v>15</v>
      </c>
      <c r="B22" s="267" t="s">
        <v>203</v>
      </c>
      <c r="C22" s="268" t="s">
        <v>202</v>
      </c>
      <c r="D22" s="323">
        <v>0.03622685185185185</v>
      </c>
      <c r="E22" s="326">
        <v>11</v>
      </c>
      <c r="F22" s="269">
        <v>20</v>
      </c>
      <c r="G22" s="276">
        <v>0.026909722222222224</v>
      </c>
      <c r="H22" s="334">
        <f t="shared" si="1"/>
        <v>1.346236559139785</v>
      </c>
      <c r="I22">
        <v>63</v>
      </c>
      <c r="J22" s="336">
        <v>0.02732638888888889</v>
      </c>
    </row>
    <row r="23" spans="1:10" ht="15">
      <c r="A23" s="272">
        <v>16</v>
      </c>
      <c r="B23" s="272" t="s">
        <v>205</v>
      </c>
      <c r="C23" s="273" t="s">
        <v>44</v>
      </c>
      <c r="D23" s="324">
        <v>0.03666666666666667</v>
      </c>
      <c r="E23" s="327">
        <v>4</v>
      </c>
      <c r="F23" s="297">
        <v>27</v>
      </c>
      <c r="G23" s="276">
        <v>0.028599537037037034</v>
      </c>
      <c r="H23" s="334">
        <f t="shared" si="1"/>
        <v>1.2820720356131121</v>
      </c>
      <c r="I23">
        <v>85</v>
      </c>
      <c r="J23" s="336">
        <v>0.02818287037037037</v>
      </c>
    </row>
    <row r="24" spans="1:10" ht="15">
      <c r="A24" s="272">
        <v>17</v>
      </c>
      <c r="B24" s="272" t="s">
        <v>1</v>
      </c>
      <c r="C24" s="273" t="s">
        <v>185</v>
      </c>
      <c r="D24" s="324">
        <v>0.03680555555555556</v>
      </c>
      <c r="E24" s="327">
        <v>5</v>
      </c>
      <c r="F24" s="297">
        <v>26</v>
      </c>
      <c r="G24" s="276">
        <v>0.03027777777777778</v>
      </c>
      <c r="H24" s="334">
        <f t="shared" si="1"/>
        <v>1.2155963302752293</v>
      </c>
      <c r="I24">
        <v>99</v>
      </c>
      <c r="J24" s="336">
        <v>0.029270833333333333</v>
      </c>
    </row>
    <row r="25" spans="1:10" ht="12.75">
      <c r="A25" s="277">
        <v>18</v>
      </c>
      <c r="B25" s="277" t="s">
        <v>24</v>
      </c>
      <c r="C25" s="278" t="s">
        <v>58</v>
      </c>
      <c r="D25" s="325">
        <v>0.03712962962962963</v>
      </c>
      <c r="E25" s="328">
        <v>1</v>
      </c>
      <c r="F25" s="280">
        <v>30</v>
      </c>
      <c r="G25" s="276">
        <v>0.029872685185185183</v>
      </c>
      <c r="H25" s="334">
        <f t="shared" si="1"/>
        <v>1.2429290972491285</v>
      </c>
      <c r="I25">
        <v>96</v>
      </c>
      <c r="J25" s="336">
        <v>0.028993055555555553</v>
      </c>
    </row>
    <row r="26" spans="1:10" ht="12.75">
      <c r="A26" s="277">
        <v>19</v>
      </c>
      <c r="B26" s="277" t="s">
        <v>211</v>
      </c>
      <c r="C26" s="278" t="s">
        <v>210</v>
      </c>
      <c r="D26" s="325">
        <v>0.03746527777777778</v>
      </c>
      <c r="E26" s="328">
        <v>2</v>
      </c>
      <c r="F26" s="280">
        <v>29</v>
      </c>
      <c r="G26" s="276">
        <v>0.029502314814814815</v>
      </c>
      <c r="H26" s="334">
        <f t="shared" si="1"/>
        <v>1.2699097685366811</v>
      </c>
      <c r="I26">
        <v>89</v>
      </c>
      <c r="J26" s="336">
        <v>0.028912037037037038</v>
      </c>
    </row>
    <row r="27" spans="1:10" ht="15">
      <c r="A27" s="272">
        <v>20</v>
      </c>
      <c r="B27" s="272" t="s">
        <v>181</v>
      </c>
      <c r="C27" s="273" t="s">
        <v>182</v>
      </c>
      <c r="D27" s="324">
        <v>0.038622685185185184</v>
      </c>
      <c r="E27" s="327">
        <v>6</v>
      </c>
      <c r="F27" s="297">
        <v>25</v>
      </c>
      <c r="G27" s="276">
        <v>0.02990740740740741</v>
      </c>
      <c r="H27" s="334">
        <f t="shared" si="1"/>
        <v>1.29140866873065</v>
      </c>
      <c r="I27">
        <v>82</v>
      </c>
      <c r="J27" s="336">
        <v>0.029618055555555557</v>
      </c>
    </row>
    <row r="28" spans="1:10" ht="12.75">
      <c r="A28" s="277">
        <v>21</v>
      </c>
      <c r="B28" s="277" t="s">
        <v>136</v>
      </c>
      <c r="C28" s="278" t="s">
        <v>208</v>
      </c>
      <c r="D28" s="325">
        <v>0.038703703703703705</v>
      </c>
      <c r="E28" s="328">
        <v>3</v>
      </c>
      <c r="F28" s="280">
        <v>28</v>
      </c>
      <c r="G28" s="276">
        <v>0.030208333333333334</v>
      </c>
      <c r="H28" s="334">
        <f t="shared" si="1"/>
        <v>1.2812260536398468</v>
      </c>
      <c r="I28">
        <v>86</v>
      </c>
      <c r="J28" s="336">
        <v>0.02974537037037037</v>
      </c>
    </row>
    <row r="29" spans="1:10" ht="12.75">
      <c r="A29" s="277">
        <v>22</v>
      </c>
      <c r="B29" s="277" t="s">
        <v>65</v>
      </c>
      <c r="C29" s="278" t="s">
        <v>179</v>
      </c>
      <c r="D29" s="325">
        <v>0.038796296296296294</v>
      </c>
      <c r="E29" s="328">
        <v>4</v>
      </c>
      <c r="F29" s="280">
        <v>27</v>
      </c>
      <c r="G29" s="276">
        <v>0.030763888888888886</v>
      </c>
      <c r="H29" s="334">
        <f t="shared" si="1"/>
        <v>1.2610985703536495</v>
      </c>
      <c r="I29">
        <v>90</v>
      </c>
      <c r="J29" s="336">
        <v>0.030138888888888885</v>
      </c>
    </row>
    <row r="30" spans="1:10" ht="12.75">
      <c r="A30" s="277">
        <v>23</v>
      </c>
      <c r="B30" s="277" t="s">
        <v>118</v>
      </c>
      <c r="C30" s="278" t="s">
        <v>119</v>
      </c>
      <c r="D30" s="325">
        <v>0.039317129629629625</v>
      </c>
      <c r="E30" s="328">
        <v>5</v>
      </c>
      <c r="F30" s="280">
        <v>26</v>
      </c>
      <c r="G30" s="276">
        <v>0.030381944444444444</v>
      </c>
      <c r="H30" s="334">
        <f t="shared" si="1"/>
        <v>1.294095238095238</v>
      </c>
      <c r="I30">
        <v>81</v>
      </c>
      <c r="J30" s="336">
        <v>0.03013888888888889</v>
      </c>
    </row>
    <row r="31" spans="1:10" ht="15">
      <c r="A31" s="272">
        <v>24</v>
      </c>
      <c r="B31" s="272" t="s">
        <v>2</v>
      </c>
      <c r="C31" s="273" t="s">
        <v>132</v>
      </c>
      <c r="D31" s="324">
        <v>0.03957175925925926</v>
      </c>
      <c r="E31" s="327">
        <v>7</v>
      </c>
      <c r="F31" s="297">
        <v>24</v>
      </c>
      <c r="G31" s="276">
        <v>0.02974537037037037</v>
      </c>
      <c r="H31" s="334">
        <f t="shared" si="1"/>
        <v>1.3303501945525291</v>
      </c>
      <c r="I31">
        <v>68</v>
      </c>
      <c r="J31" s="336">
        <v>0.029988425925925925</v>
      </c>
    </row>
    <row r="32" spans="1:10" ht="12.75">
      <c r="A32" s="277">
        <v>25</v>
      </c>
      <c r="B32" s="277" t="s">
        <v>142</v>
      </c>
      <c r="C32" s="278" t="s">
        <v>143</v>
      </c>
      <c r="D32" s="325">
        <v>0.040138888888888884</v>
      </c>
      <c r="E32" s="328">
        <v>6</v>
      </c>
      <c r="F32" s="280">
        <v>25</v>
      </c>
      <c r="G32" s="276">
        <v>0.03070601851851852</v>
      </c>
      <c r="H32" s="334">
        <f t="shared" si="1"/>
        <v>1.307199396909159</v>
      </c>
      <c r="I32">
        <v>78</v>
      </c>
      <c r="J32" s="336">
        <v>0.030590277777777782</v>
      </c>
    </row>
    <row r="33" spans="1:10" ht="12.75">
      <c r="A33" s="277">
        <v>26</v>
      </c>
      <c r="B33" s="277" t="s">
        <v>213</v>
      </c>
      <c r="C33" s="278" t="s">
        <v>212</v>
      </c>
      <c r="D33" s="325">
        <v>0.04027777777777778</v>
      </c>
      <c r="E33" s="328">
        <v>7</v>
      </c>
      <c r="F33" s="280">
        <v>24</v>
      </c>
      <c r="G33" s="276">
        <v>0.030590277777777775</v>
      </c>
      <c r="H33" s="334">
        <f t="shared" si="1"/>
        <v>1.3166855845629968</v>
      </c>
      <c r="I33">
        <v>72</v>
      </c>
      <c r="J33" s="336">
        <v>0.030671296296296294</v>
      </c>
    </row>
    <row r="34" spans="1:10" ht="12.75">
      <c r="A34" s="277">
        <v>27</v>
      </c>
      <c r="B34" s="277" t="s">
        <v>129</v>
      </c>
      <c r="C34" s="278" t="s">
        <v>215</v>
      </c>
      <c r="D34" s="325">
        <v>0.04059027777777778</v>
      </c>
      <c r="E34" s="328">
        <v>8</v>
      </c>
      <c r="F34" s="280">
        <v>23</v>
      </c>
      <c r="G34" s="276">
        <v>0.03091435185185185</v>
      </c>
      <c r="H34" s="334">
        <f t="shared" si="1"/>
        <v>1.3129913889928868</v>
      </c>
      <c r="I34">
        <v>73</v>
      </c>
      <c r="J34" s="336">
        <v>0.03094907407407407</v>
      </c>
    </row>
    <row r="35" spans="1:10" ht="12.75">
      <c r="A35" s="281">
        <v>28</v>
      </c>
      <c r="B35" s="282" t="s">
        <v>93</v>
      </c>
      <c r="C35" s="282" t="s">
        <v>148</v>
      </c>
      <c r="D35" s="304">
        <v>0.040671296296296296</v>
      </c>
      <c r="E35" s="329">
        <v>1</v>
      </c>
      <c r="F35" s="284">
        <v>30</v>
      </c>
      <c r="G35" s="276">
        <v>0.03193287037037037</v>
      </c>
      <c r="H35" s="334">
        <f t="shared" si="1"/>
        <v>1.273649873142443</v>
      </c>
      <c r="I35">
        <v>88</v>
      </c>
      <c r="J35" s="336">
        <v>0.03138888888888889</v>
      </c>
    </row>
    <row r="36" spans="1:10" ht="15">
      <c r="A36" s="272">
        <v>29</v>
      </c>
      <c r="B36" s="272" t="s">
        <v>23</v>
      </c>
      <c r="C36" s="273" t="s">
        <v>156</v>
      </c>
      <c r="D36" s="324">
        <v>0.040844907407407406</v>
      </c>
      <c r="E36" s="327">
        <v>8</v>
      </c>
      <c r="F36" s="297">
        <v>23</v>
      </c>
      <c r="G36" s="276">
        <v>0.028935185185185185</v>
      </c>
      <c r="H36" s="334">
        <f t="shared" si="1"/>
        <v>1.4116</v>
      </c>
      <c r="I36">
        <v>53</v>
      </c>
      <c r="J36" s="336">
        <v>0.029780092592592594</v>
      </c>
    </row>
    <row r="37" spans="1:10" ht="12.75">
      <c r="A37" s="281">
        <v>30</v>
      </c>
      <c r="B37" s="282" t="s">
        <v>218</v>
      </c>
      <c r="C37" s="282" t="s">
        <v>217</v>
      </c>
      <c r="D37" s="304">
        <v>0.04123842592592592</v>
      </c>
      <c r="E37" s="329">
        <v>2</v>
      </c>
      <c r="F37" s="284">
        <v>29</v>
      </c>
      <c r="G37" s="276">
        <v>0.03194444444444445</v>
      </c>
      <c r="H37" s="334">
        <f t="shared" si="1"/>
        <v>1.290942028985507</v>
      </c>
      <c r="I37">
        <v>83</v>
      </c>
      <c r="J37" s="336">
        <v>0.0316087962962963</v>
      </c>
    </row>
    <row r="38" spans="1:10" ht="12.75">
      <c r="A38" s="277">
        <v>31</v>
      </c>
      <c r="B38" s="277" t="s">
        <v>129</v>
      </c>
      <c r="C38" s="278" t="s">
        <v>130</v>
      </c>
      <c r="D38" s="325">
        <v>0.042013888888888885</v>
      </c>
      <c r="E38" s="328">
        <v>9</v>
      </c>
      <c r="F38" s="280">
        <v>22</v>
      </c>
      <c r="G38" s="276">
        <v>0.029988425925925922</v>
      </c>
      <c r="H38" s="334">
        <f t="shared" si="1"/>
        <v>1.4010034735623311</v>
      </c>
      <c r="I38">
        <v>56</v>
      </c>
      <c r="J38" s="336">
        <v>0.030706018518518514</v>
      </c>
    </row>
    <row r="39" spans="1:10" ht="15">
      <c r="A39" s="272">
        <v>32</v>
      </c>
      <c r="B39" s="272" t="s">
        <v>19</v>
      </c>
      <c r="C39" s="273" t="s">
        <v>53</v>
      </c>
      <c r="D39" s="324">
        <v>0.0430787037037037</v>
      </c>
      <c r="E39" s="327">
        <v>9</v>
      </c>
      <c r="F39" s="297">
        <v>22</v>
      </c>
      <c r="G39" s="276">
        <v>0.03096064814814815</v>
      </c>
      <c r="H39" s="334">
        <f t="shared" si="1"/>
        <v>1.3914018691588783</v>
      </c>
      <c r="I39">
        <v>57</v>
      </c>
      <c r="J39" s="336">
        <v>0.03163194444444445</v>
      </c>
    </row>
    <row r="40" spans="1:10" ht="12.75">
      <c r="A40" s="281">
        <v>33</v>
      </c>
      <c r="B40" s="282" t="s">
        <v>66</v>
      </c>
      <c r="C40" s="282" t="s">
        <v>72</v>
      </c>
      <c r="D40" s="304">
        <v>0.043182870370370365</v>
      </c>
      <c r="E40" s="329">
        <v>3</v>
      </c>
      <c r="F40" s="284">
        <v>28</v>
      </c>
      <c r="G40" s="276">
        <v>0.034618055555555555</v>
      </c>
      <c r="H40" s="334">
        <f t="shared" si="1"/>
        <v>1.2474088933467067</v>
      </c>
      <c r="I40">
        <v>95</v>
      </c>
      <c r="J40" s="336">
        <v>0.03377314814814815</v>
      </c>
    </row>
    <row r="41" spans="1:10" ht="12.75">
      <c r="A41" s="24">
        <v>34</v>
      </c>
      <c r="B41" s="24" t="s">
        <v>136</v>
      </c>
      <c r="C41" s="5" t="s">
        <v>165</v>
      </c>
      <c r="D41" s="276">
        <v>0.043333333333333335</v>
      </c>
      <c r="E41" s="383"/>
      <c r="F41" s="29"/>
      <c r="G41" s="276"/>
      <c r="H41" s="334"/>
      <c r="I41" s="5"/>
      <c r="J41" s="335"/>
    </row>
    <row r="42" spans="1:10" ht="12.75">
      <c r="A42" s="281">
        <v>35</v>
      </c>
      <c r="B42" s="282" t="s">
        <v>86</v>
      </c>
      <c r="C42" s="282" t="s">
        <v>216</v>
      </c>
      <c r="D42" s="304">
        <v>0.04387731481481482</v>
      </c>
      <c r="E42" s="329">
        <v>4</v>
      </c>
      <c r="F42" s="284">
        <v>27</v>
      </c>
      <c r="G42" s="276">
        <v>0.032789351851851854</v>
      </c>
      <c r="H42" s="334">
        <f>+D42/G42</f>
        <v>1.338157430285916</v>
      </c>
      <c r="I42">
        <v>64</v>
      </c>
      <c r="J42" s="336">
        <v>0.03318287037037037</v>
      </c>
    </row>
    <row r="43" spans="1:10" ht="12.75">
      <c r="A43" s="277">
        <v>36</v>
      </c>
      <c r="B43" s="277" t="s">
        <v>107</v>
      </c>
      <c r="C43" s="278" t="s">
        <v>201</v>
      </c>
      <c r="D43" s="325">
        <v>0.043912037037037034</v>
      </c>
      <c r="E43" s="328">
        <v>10</v>
      </c>
      <c r="F43" s="280">
        <v>21</v>
      </c>
      <c r="G43" s="276">
        <v>0.03125</v>
      </c>
      <c r="H43" s="334">
        <f>+D43/G43</f>
        <v>1.405185185185185</v>
      </c>
      <c r="I43">
        <v>55</v>
      </c>
      <c r="J43" s="336">
        <v>0.03200231481481482</v>
      </c>
    </row>
    <row r="44" spans="1:10" ht="12.75">
      <c r="A44" s="285">
        <v>37</v>
      </c>
      <c r="B44" s="286" t="s">
        <v>221</v>
      </c>
      <c r="C44" s="286" t="s">
        <v>220</v>
      </c>
      <c r="D44" s="305">
        <v>0.04428240740740741</v>
      </c>
      <c r="E44" s="330">
        <v>1</v>
      </c>
      <c r="F44" s="288">
        <v>30</v>
      </c>
      <c r="G44" s="276">
        <v>0.035196759259259254</v>
      </c>
      <c r="H44" s="334">
        <f>+D44/G44</f>
        <v>1.258138770141401</v>
      </c>
      <c r="I44">
        <v>93</v>
      </c>
      <c r="J44" s="336">
        <v>0.03444444444444444</v>
      </c>
    </row>
    <row r="45" spans="1:10" ht="12.75">
      <c r="A45" s="281">
        <v>38</v>
      </c>
      <c r="B45" s="282" t="s">
        <v>230</v>
      </c>
      <c r="C45" s="282" t="s">
        <v>265</v>
      </c>
      <c r="D45" s="304">
        <v>0.04439814814814815</v>
      </c>
      <c r="E45" s="329">
        <v>5</v>
      </c>
      <c r="F45" s="284">
        <v>26</v>
      </c>
      <c r="G45" s="276">
        <v>0.03365740740740741</v>
      </c>
      <c r="H45" s="334">
        <f>+D45/G45</f>
        <v>1.3191196698762038</v>
      </c>
      <c r="I45">
        <v>71</v>
      </c>
      <c r="J45" s="336">
        <v>0.03377314814814815</v>
      </c>
    </row>
    <row r="46" spans="1:10" ht="12.75">
      <c r="A46" s="24">
        <v>39</v>
      </c>
      <c r="B46" s="24" t="s">
        <v>1</v>
      </c>
      <c r="C46" s="5" t="s">
        <v>544</v>
      </c>
      <c r="D46" s="276">
        <v>0.04449074074074074</v>
      </c>
      <c r="E46" s="383"/>
      <c r="F46" s="29"/>
      <c r="G46" s="276"/>
      <c r="H46" s="334"/>
      <c r="I46" s="5"/>
      <c r="J46" s="335"/>
    </row>
    <row r="47" spans="1:10" s="5" customFormat="1" ht="12.75">
      <c r="A47" s="24">
        <v>40</v>
      </c>
      <c r="B47" s="24" t="s">
        <v>474</v>
      </c>
      <c r="C47" s="5" t="s">
        <v>473</v>
      </c>
      <c r="D47" s="276">
        <v>0.044641203703703704</v>
      </c>
      <c r="E47" s="383"/>
      <c r="F47" s="29"/>
      <c r="G47" s="276"/>
      <c r="H47" s="334"/>
      <c r="J47" s="335"/>
    </row>
    <row r="48" spans="1:10" ht="12.75">
      <c r="A48" s="281">
        <v>41</v>
      </c>
      <c r="B48" s="282" t="s">
        <v>63</v>
      </c>
      <c r="C48" s="282" t="s">
        <v>69</v>
      </c>
      <c r="D48" s="304">
        <v>0.04469907407407408</v>
      </c>
      <c r="E48" s="329">
        <v>6</v>
      </c>
      <c r="F48" s="284">
        <v>25</v>
      </c>
      <c r="G48" s="276">
        <v>0.03344907407407407</v>
      </c>
      <c r="H48" s="334">
        <f aca="true" t="shared" si="2" ref="H48:H55">+D48/G48</f>
        <v>1.3363321799307961</v>
      </c>
      <c r="I48">
        <v>65</v>
      </c>
      <c r="J48" s="336">
        <v>0.03381944444444444</v>
      </c>
    </row>
    <row r="49" spans="1:10" ht="12.75">
      <c r="A49" s="277">
        <v>42</v>
      </c>
      <c r="B49" s="277" t="s">
        <v>117</v>
      </c>
      <c r="C49" s="278" t="s">
        <v>311</v>
      </c>
      <c r="D49" s="325">
        <v>0.04488425925925926</v>
      </c>
      <c r="E49" s="328">
        <v>11</v>
      </c>
      <c r="F49" s="280">
        <v>20</v>
      </c>
      <c r="G49" s="276">
        <v>0.03116898148148148</v>
      </c>
      <c r="H49" s="334">
        <f t="shared" si="2"/>
        <v>1.4400297066468624</v>
      </c>
      <c r="I49">
        <v>50</v>
      </c>
      <c r="J49" s="336">
        <v>0.03214120370370371</v>
      </c>
    </row>
    <row r="50" spans="1:10" ht="12.75">
      <c r="A50" s="285">
        <v>43</v>
      </c>
      <c r="B50" s="286" t="s">
        <v>22</v>
      </c>
      <c r="C50" s="286" t="s">
        <v>46</v>
      </c>
      <c r="D50" s="305">
        <v>0.04501157407407407</v>
      </c>
      <c r="E50" s="330">
        <v>2</v>
      </c>
      <c r="F50" s="288">
        <v>29</v>
      </c>
      <c r="G50" s="276">
        <v>0.03380787037037037</v>
      </c>
      <c r="H50" s="334">
        <f t="shared" si="2"/>
        <v>1.3313933584388908</v>
      </c>
      <c r="I50">
        <v>67</v>
      </c>
      <c r="J50" s="336">
        <v>0.03409722222222222</v>
      </c>
    </row>
    <row r="51" spans="1:10" ht="12.75">
      <c r="A51" s="281">
        <v>44</v>
      </c>
      <c r="B51" s="282" t="s">
        <v>117</v>
      </c>
      <c r="C51" s="282" t="s">
        <v>110</v>
      </c>
      <c r="D51" s="304">
        <v>0.04603009259259259</v>
      </c>
      <c r="E51" s="329">
        <v>7</v>
      </c>
      <c r="F51" s="284">
        <v>24</v>
      </c>
      <c r="G51" s="276">
        <v>0.034131944444444444</v>
      </c>
      <c r="H51" s="334">
        <f t="shared" si="2"/>
        <v>1.3485927433028144</v>
      </c>
      <c r="I51">
        <v>62</v>
      </c>
      <c r="J51" s="336">
        <v>0.03459490740740741</v>
      </c>
    </row>
    <row r="52" spans="1:10" ht="12.75">
      <c r="A52" s="285">
        <v>45</v>
      </c>
      <c r="B52" s="286" t="s">
        <v>159</v>
      </c>
      <c r="C52" s="286" t="s">
        <v>164</v>
      </c>
      <c r="D52" s="305">
        <v>0.04603009259259259</v>
      </c>
      <c r="E52" s="330">
        <v>3</v>
      </c>
      <c r="F52" s="288">
        <v>28</v>
      </c>
      <c r="G52" s="276">
        <v>0.033935185185185186</v>
      </c>
      <c r="H52" s="334">
        <f t="shared" si="2"/>
        <v>1.3564120054570257</v>
      </c>
      <c r="I52">
        <v>61</v>
      </c>
      <c r="J52" s="336">
        <v>0.03443287037037037</v>
      </c>
    </row>
    <row r="53" spans="1:10" ht="12.75">
      <c r="A53" s="281">
        <v>46</v>
      </c>
      <c r="B53" s="282" t="s">
        <v>222</v>
      </c>
      <c r="C53" s="282" t="s">
        <v>132</v>
      </c>
      <c r="D53" s="304">
        <v>0.04697916666666666</v>
      </c>
      <c r="E53" s="329">
        <v>8</v>
      </c>
      <c r="F53" s="284">
        <v>23</v>
      </c>
      <c r="G53" s="276">
        <v>0.03263888888888889</v>
      </c>
      <c r="H53" s="334">
        <f t="shared" si="2"/>
        <v>1.4393617021276592</v>
      </c>
      <c r="I53">
        <v>51</v>
      </c>
      <c r="J53" s="336">
        <v>0.03356481481481482</v>
      </c>
    </row>
    <row r="54" spans="1:10" ht="12.75">
      <c r="A54" s="281">
        <v>47</v>
      </c>
      <c r="B54" s="282" t="s">
        <v>153</v>
      </c>
      <c r="C54" s="282" t="s">
        <v>154</v>
      </c>
      <c r="D54" s="304">
        <v>0.04703703703703704</v>
      </c>
      <c r="E54" s="329">
        <v>9</v>
      </c>
      <c r="F54" s="284">
        <v>22</v>
      </c>
      <c r="G54" s="276">
        <v>0.033379629629629634</v>
      </c>
      <c r="H54" s="334">
        <f t="shared" si="2"/>
        <v>1.409153952843273</v>
      </c>
      <c r="I54">
        <v>54</v>
      </c>
      <c r="J54" s="336">
        <v>0.034178240740740745</v>
      </c>
    </row>
    <row r="55" spans="1:10" ht="12.75">
      <c r="A55" s="289">
        <v>48</v>
      </c>
      <c r="B55" s="290" t="s">
        <v>238</v>
      </c>
      <c r="C55" s="290" t="s">
        <v>254</v>
      </c>
      <c r="D55" s="306">
        <v>0.047418981481481486</v>
      </c>
      <c r="E55" s="332">
        <v>1</v>
      </c>
      <c r="F55" s="292">
        <v>30</v>
      </c>
      <c r="G55" s="276">
        <v>0.034583333333333334</v>
      </c>
      <c r="H55" s="334">
        <f t="shared" si="2"/>
        <v>1.3711512717536816</v>
      </c>
      <c r="I55">
        <v>60</v>
      </c>
      <c r="J55" s="336">
        <v>0.03512731481481481</v>
      </c>
    </row>
    <row r="56" spans="1:10" s="5" customFormat="1" ht="12.75">
      <c r="A56" s="24">
        <v>49</v>
      </c>
      <c r="B56" s="24" t="s">
        <v>15</v>
      </c>
      <c r="C56" s="5" t="s">
        <v>48</v>
      </c>
      <c r="D56" s="276">
        <v>0.0484375</v>
      </c>
      <c r="E56" s="383"/>
      <c r="F56" s="29"/>
      <c r="G56" s="276"/>
      <c r="H56" s="334"/>
      <c r="J56" s="335"/>
    </row>
    <row r="57" spans="1:10" ht="12.75">
      <c r="A57" s="285">
        <v>50</v>
      </c>
      <c r="B57" s="286" t="s">
        <v>65</v>
      </c>
      <c r="C57" s="286" t="s">
        <v>71</v>
      </c>
      <c r="D57" s="305">
        <v>0.048483796296296296</v>
      </c>
      <c r="E57" s="330">
        <v>4</v>
      </c>
      <c r="F57" s="288">
        <v>27</v>
      </c>
      <c r="G57" s="276">
        <v>0.03716435185185185</v>
      </c>
      <c r="H57" s="334">
        <f aca="true" t="shared" si="3" ref="H57:H65">+D57/G57</f>
        <v>1.3045780130800373</v>
      </c>
      <c r="I57">
        <v>79</v>
      </c>
      <c r="J57" s="336">
        <v>0.037002314814814814</v>
      </c>
    </row>
    <row r="58" spans="1:10" ht="12.75">
      <c r="A58" s="285">
        <v>51</v>
      </c>
      <c r="B58" s="286" t="s">
        <v>530</v>
      </c>
      <c r="C58" s="286" t="s">
        <v>462</v>
      </c>
      <c r="D58" s="305">
        <v>0.04878472222222222</v>
      </c>
      <c r="E58" s="330">
        <v>5</v>
      </c>
      <c r="F58" s="288">
        <v>26</v>
      </c>
      <c r="G58" s="276">
        <v>0.03692129629629629</v>
      </c>
      <c r="H58" s="334">
        <f t="shared" si="3"/>
        <v>1.3213166144200628</v>
      </c>
      <c r="I58">
        <v>70</v>
      </c>
      <c r="J58" s="336">
        <v>0.03708333333333333</v>
      </c>
    </row>
    <row r="59" spans="1:10" ht="12.75">
      <c r="A59" s="277">
        <v>52</v>
      </c>
      <c r="B59" s="277" t="s">
        <v>18</v>
      </c>
      <c r="C59" s="278" t="s">
        <v>51</v>
      </c>
      <c r="D59" s="325">
        <v>0.05204861111111111</v>
      </c>
      <c r="E59" s="328">
        <v>12</v>
      </c>
      <c r="F59" s="280">
        <v>19</v>
      </c>
      <c r="G59" s="276">
        <v>0.03274305555555555</v>
      </c>
      <c r="H59" s="334">
        <f t="shared" si="3"/>
        <v>1.589607635206787</v>
      </c>
      <c r="I59">
        <v>48</v>
      </c>
      <c r="J59" s="336">
        <v>0.03378472222222222</v>
      </c>
    </row>
    <row r="60" spans="1:10" ht="12.75">
      <c r="A60" s="285">
        <v>53</v>
      </c>
      <c r="B60" s="286" t="s">
        <v>26</v>
      </c>
      <c r="C60" s="286" t="s">
        <v>53</v>
      </c>
      <c r="D60" s="305">
        <v>0.05400462962962963</v>
      </c>
      <c r="E60" s="330">
        <v>6</v>
      </c>
      <c r="F60" s="288">
        <v>25</v>
      </c>
      <c r="G60" s="276">
        <v>0.03760416666666667</v>
      </c>
      <c r="H60" s="334">
        <f t="shared" si="3"/>
        <v>1.4361341951369653</v>
      </c>
      <c r="I60">
        <v>53</v>
      </c>
      <c r="J60" s="336">
        <v>0.0384837962962963</v>
      </c>
    </row>
    <row r="61" spans="1:10" ht="12.75">
      <c r="A61" s="285">
        <v>54</v>
      </c>
      <c r="B61" s="286" t="s">
        <v>404</v>
      </c>
      <c r="C61" s="286" t="s">
        <v>316</v>
      </c>
      <c r="D61" s="305">
        <v>0.05402777777777778</v>
      </c>
      <c r="E61" s="330">
        <v>7</v>
      </c>
      <c r="F61" s="288">
        <v>24</v>
      </c>
      <c r="G61" s="276">
        <v>0.03666666666666667</v>
      </c>
      <c r="H61" s="334">
        <f t="shared" si="3"/>
        <v>1.4734848484848484</v>
      </c>
      <c r="I61">
        <v>49</v>
      </c>
      <c r="J61" s="336">
        <v>0.03767361111111111</v>
      </c>
    </row>
    <row r="62" spans="1:10" ht="12.75">
      <c r="A62" s="289">
        <v>55</v>
      </c>
      <c r="B62" s="290" t="s">
        <v>109</v>
      </c>
      <c r="C62" s="290" t="s">
        <v>110</v>
      </c>
      <c r="D62" s="306">
        <v>0.05537037037037037</v>
      </c>
      <c r="E62" s="332">
        <v>2</v>
      </c>
      <c r="F62" s="292">
        <v>29</v>
      </c>
      <c r="G62" s="276">
        <v>0.03998200653189667</v>
      </c>
      <c r="H62" s="334">
        <f t="shared" si="3"/>
        <v>1.3848822301151202</v>
      </c>
      <c r="I62">
        <v>58</v>
      </c>
      <c r="J62" s="336">
        <v>0.040607006531896674</v>
      </c>
    </row>
    <row r="63" spans="1:10" ht="12.75">
      <c r="A63" s="289">
        <v>56</v>
      </c>
      <c r="B63" s="290" t="s">
        <v>9</v>
      </c>
      <c r="C63" s="290" t="s">
        <v>42</v>
      </c>
      <c r="D63" s="306">
        <v>0.05543981481481481</v>
      </c>
      <c r="E63" s="332">
        <v>3</v>
      </c>
      <c r="F63" s="292">
        <v>28</v>
      </c>
      <c r="G63" s="276">
        <v>0.04168981481481482</v>
      </c>
      <c r="H63" s="334">
        <f t="shared" si="3"/>
        <v>1.3298167684619653</v>
      </c>
      <c r="I63">
        <v>69</v>
      </c>
      <c r="J63" s="336">
        <v>0.04189814814814815</v>
      </c>
    </row>
    <row r="64" spans="1:10" ht="12.75">
      <c r="A64" s="293">
        <v>57</v>
      </c>
      <c r="B64" s="294" t="s">
        <v>124</v>
      </c>
      <c r="C64" s="294" t="s">
        <v>125</v>
      </c>
      <c r="D64" s="307">
        <v>0.0566087962962963</v>
      </c>
      <c r="E64" s="333">
        <v>1</v>
      </c>
      <c r="F64" s="296">
        <v>30</v>
      </c>
      <c r="G64" s="276">
        <v>0.04320601851851852</v>
      </c>
      <c r="H64" s="334">
        <f t="shared" si="3"/>
        <v>1.310206268416823</v>
      </c>
      <c r="I64">
        <v>76</v>
      </c>
      <c r="J64" s="336">
        <v>0.0431712962962963</v>
      </c>
    </row>
    <row r="65" spans="1:10" ht="12.75">
      <c r="A65" s="293">
        <v>58</v>
      </c>
      <c r="B65" s="294" t="s">
        <v>438</v>
      </c>
      <c r="C65" s="294" t="s">
        <v>439</v>
      </c>
      <c r="D65" s="307">
        <v>0.05957175925925926</v>
      </c>
      <c r="E65" s="333">
        <v>2</v>
      </c>
      <c r="F65" s="296">
        <v>29</v>
      </c>
      <c r="G65" s="276">
        <v>0.04327546296296297</v>
      </c>
      <c r="H65" s="334">
        <f t="shared" si="3"/>
        <v>1.376571275742177</v>
      </c>
      <c r="I65">
        <v>59</v>
      </c>
      <c r="J65" s="336">
        <v>0.04386574074074075</v>
      </c>
    </row>
  </sheetData>
  <sheetProtection/>
  <conditionalFormatting sqref="D17 D20:D21 D23:D24 D27 D31 D36 D39">
    <cfRule type="cellIs" priority="6" dxfId="1" operator="lessThan" stopIfTrue="1">
      <formula>'(13) 8-Jul-16 Woodland Challeng'!#REF!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5"/>
  <sheetViews>
    <sheetView showGridLines="0" zoomScalePageLayoutView="0" workbookViewId="0" topLeftCell="A1">
      <selection activeCell="J13" sqref="J13"/>
    </sheetView>
  </sheetViews>
  <sheetFormatPr defaultColWidth="9.140625" defaultRowHeight="12.75"/>
  <cols>
    <col min="2" max="2" width="10.7109375" style="0" bestFit="1" customWidth="1"/>
    <col min="3" max="3" width="11.140625" style="0" bestFit="1" customWidth="1"/>
  </cols>
  <sheetData>
    <row r="1" spans="1:7" ht="18">
      <c r="A1" s="339" t="s">
        <v>531</v>
      </c>
      <c r="D1" s="3"/>
      <c r="G1" s="340"/>
    </row>
    <row r="2" spans="1:10" ht="12.75">
      <c r="A2" s="1"/>
      <c r="D2" s="3"/>
      <c r="G2" s="341"/>
      <c r="H2" s="342"/>
      <c r="I2" s="342"/>
      <c r="J2" s="341"/>
    </row>
    <row r="3" spans="1:10" ht="12.75">
      <c r="A3" s="1"/>
      <c r="D3" s="3"/>
      <c r="G3" s="341" t="s">
        <v>86</v>
      </c>
      <c r="H3" s="342"/>
      <c r="I3" s="342"/>
      <c r="J3" s="341" t="s">
        <v>532</v>
      </c>
    </row>
    <row r="4" spans="1:10" s="346" customFormat="1" ht="18" customHeight="1">
      <c r="A4" s="343"/>
      <c r="B4" s="344"/>
      <c r="C4" s="343"/>
      <c r="D4" s="364"/>
      <c r="G4" s="341" t="s">
        <v>529</v>
      </c>
      <c r="H4" s="342"/>
      <c r="I4" s="342"/>
      <c r="J4" s="341" t="s">
        <v>533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19</v>
      </c>
      <c r="C8" s="268" t="s">
        <v>255</v>
      </c>
      <c r="D8" s="323">
        <v>0.024131944444444445</v>
      </c>
      <c r="E8" s="326">
        <v>1</v>
      </c>
      <c r="F8" s="269">
        <v>30</v>
      </c>
      <c r="G8" s="276">
        <v>0.02263888888888889</v>
      </c>
      <c r="H8" s="334">
        <f>+D8/G8</f>
        <v>1.0659509202453987</v>
      </c>
      <c r="I8">
        <v>62</v>
      </c>
      <c r="J8" s="336">
        <v>0.023217592592592592</v>
      </c>
    </row>
    <row r="9" spans="1:10" s="5" customFormat="1" ht="15">
      <c r="A9" s="267">
        <v>2</v>
      </c>
      <c r="B9" s="267" t="s">
        <v>7</v>
      </c>
      <c r="C9" s="268" t="s">
        <v>40</v>
      </c>
      <c r="D9" s="323">
        <v>0.025057870370370373</v>
      </c>
      <c r="E9" s="326">
        <v>2</v>
      </c>
      <c r="F9" s="269">
        <v>29</v>
      </c>
      <c r="G9" s="276">
        <v>0.023530092592592592</v>
      </c>
      <c r="H9" s="334">
        <f>+D9/G9</f>
        <v>1.0649286768322677</v>
      </c>
      <c r="I9">
        <v>64</v>
      </c>
      <c r="J9" s="336">
        <v>0.024016203703703703</v>
      </c>
    </row>
    <row r="10" spans="1:10" ht="15">
      <c r="A10" s="267">
        <v>3</v>
      </c>
      <c r="B10" s="267" t="s">
        <v>248</v>
      </c>
      <c r="C10" s="268" t="s">
        <v>37</v>
      </c>
      <c r="D10" s="323">
        <v>0.02614583333333333</v>
      </c>
      <c r="E10" s="326">
        <v>3</v>
      </c>
      <c r="F10" s="269">
        <v>28</v>
      </c>
      <c r="G10" s="276">
        <v>0.023680555555555555</v>
      </c>
      <c r="H10" s="334">
        <f>+D10/G10</f>
        <v>1.1041055718475072</v>
      </c>
      <c r="I10">
        <v>56</v>
      </c>
      <c r="J10" s="336">
        <v>0.024537037037037038</v>
      </c>
    </row>
    <row r="11" spans="1:10" ht="15">
      <c r="A11" s="267">
        <v>4</v>
      </c>
      <c r="B11" s="267" t="s">
        <v>14</v>
      </c>
      <c r="C11" s="268" t="s">
        <v>46</v>
      </c>
      <c r="D11" s="323">
        <v>0.026377314814814815</v>
      </c>
      <c r="E11" s="326">
        <v>4</v>
      </c>
      <c r="F11" s="269">
        <v>27</v>
      </c>
      <c r="G11" s="276">
        <v>0.025694444444444447</v>
      </c>
      <c r="H11" s="334">
        <f>+D11/G11</f>
        <v>1.0265765765765764</v>
      </c>
      <c r="I11">
        <v>89</v>
      </c>
      <c r="J11" s="336">
        <v>0.02516203703703704</v>
      </c>
    </row>
    <row r="12" spans="1:10" ht="12.75">
      <c r="A12" s="24">
        <v>5</v>
      </c>
      <c r="B12" s="24" t="s">
        <v>507</v>
      </c>
      <c r="C12" s="5" t="s">
        <v>300</v>
      </c>
      <c r="D12" s="276">
        <v>0.027129629629629632</v>
      </c>
      <c r="E12" s="383"/>
      <c r="F12" s="29"/>
      <c r="G12" s="276"/>
      <c r="H12" s="334"/>
      <c r="I12" s="5"/>
      <c r="J12" s="335"/>
    </row>
    <row r="13" spans="1:10" ht="15">
      <c r="A13" s="267">
        <v>6</v>
      </c>
      <c r="B13" s="267" t="s">
        <v>23</v>
      </c>
      <c r="C13" s="268" t="s">
        <v>519</v>
      </c>
      <c r="D13" s="323">
        <v>0.027233796296296298</v>
      </c>
      <c r="E13" s="326">
        <v>5</v>
      </c>
      <c r="F13" s="269">
        <v>26</v>
      </c>
      <c r="G13" s="276">
        <v>0.02847222222222222</v>
      </c>
      <c r="H13" s="334">
        <f aca="true" t="shared" si="0" ref="H13:H19">+D13/G13</f>
        <v>0.9565040650406504</v>
      </c>
      <c r="I13">
        <v>100</v>
      </c>
      <c r="J13" s="336">
        <v>0.027430555555555555</v>
      </c>
    </row>
    <row r="14" spans="1:10" ht="15">
      <c r="A14" s="267">
        <v>7</v>
      </c>
      <c r="B14" s="267" t="s">
        <v>399</v>
      </c>
      <c r="C14" s="268" t="s">
        <v>42</v>
      </c>
      <c r="D14" s="323">
        <v>0.027627314814814813</v>
      </c>
      <c r="E14" s="326">
        <v>6</v>
      </c>
      <c r="F14" s="269">
        <v>25</v>
      </c>
      <c r="G14" s="276">
        <v>0.026053240740740738</v>
      </c>
      <c r="H14" s="334">
        <f t="shared" si="0"/>
        <v>1.0604175921812529</v>
      </c>
      <c r="I14">
        <v>66</v>
      </c>
      <c r="J14" s="336">
        <v>0.026446759259259257</v>
      </c>
    </row>
    <row r="15" spans="1:10" ht="15">
      <c r="A15" s="267">
        <v>8</v>
      </c>
      <c r="B15" s="267" t="s">
        <v>62</v>
      </c>
      <c r="C15" s="268" t="s">
        <v>97</v>
      </c>
      <c r="D15" s="323">
        <v>0.027685185185185188</v>
      </c>
      <c r="E15" s="326">
        <v>7</v>
      </c>
      <c r="F15" s="269">
        <v>24</v>
      </c>
      <c r="G15" s="276">
        <v>0.026122685185185183</v>
      </c>
      <c r="H15" s="334">
        <f t="shared" si="0"/>
        <v>1.0598139122729289</v>
      </c>
      <c r="I15">
        <v>68</v>
      </c>
      <c r="J15" s="336">
        <v>0.02642361111111111</v>
      </c>
    </row>
    <row r="16" spans="1:10" ht="15">
      <c r="A16" s="272">
        <v>9</v>
      </c>
      <c r="B16" s="272" t="s">
        <v>1</v>
      </c>
      <c r="C16" s="273" t="s">
        <v>31</v>
      </c>
      <c r="D16" s="324">
        <v>0.028356481481481483</v>
      </c>
      <c r="E16" s="327">
        <v>1</v>
      </c>
      <c r="F16" s="297">
        <v>30</v>
      </c>
      <c r="G16" s="276">
        <v>0.027488425925925927</v>
      </c>
      <c r="H16" s="334">
        <f t="shared" si="0"/>
        <v>1.0315789473684212</v>
      </c>
      <c r="I16">
        <v>86</v>
      </c>
      <c r="J16" s="336">
        <v>0.027094907407407408</v>
      </c>
    </row>
    <row r="17" spans="1:10" s="5" customFormat="1" ht="15">
      <c r="A17" s="267">
        <v>10</v>
      </c>
      <c r="B17" s="267" t="s">
        <v>5</v>
      </c>
      <c r="C17" s="268" t="s">
        <v>37</v>
      </c>
      <c r="D17" s="323">
        <v>0.02866898148148148</v>
      </c>
      <c r="E17" s="326">
        <v>8</v>
      </c>
      <c r="F17" s="269">
        <v>23</v>
      </c>
      <c r="G17" s="276">
        <v>0.026828703703703702</v>
      </c>
      <c r="H17" s="334">
        <f t="shared" si="0"/>
        <v>1.0685936151855047</v>
      </c>
      <c r="I17">
        <v>61</v>
      </c>
      <c r="J17" s="336">
        <v>0.027453703703703702</v>
      </c>
    </row>
    <row r="18" spans="1:10" s="5" customFormat="1" ht="15">
      <c r="A18" s="272">
        <v>11</v>
      </c>
      <c r="B18" s="272" t="s">
        <v>24</v>
      </c>
      <c r="C18" s="273" t="s">
        <v>271</v>
      </c>
      <c r="D18" s="324">
        <v>0.029212962962962965</v>
      </c>
      <c r="E18" s="327">
        <v>2</v>
      </c>
      <c r="F18" s="297">
        <v>29</v>
      </c>
      <c r="G18" s="276">
        <v>0.02951388888888889</v>
      </c>
      <c r="H18" s="334">
        <f t="shared" si="0"/>
        <v>0.9898039215686274</v>
      </c>
      <c r="I18">
        <v>95</v>
      </c>
      <c r="J18" s="336">
        <v>0.028703703703703707</v>
      </c>
    </row>
    <row r="19" spans="1:10" ht="15">
      <c r="A19" s="272">
        <v>12</v>
      </c>
      <c r="B19" s="272" t="s">
        <v>105</v>
      </c>
      <c r="C19" s="273" t="s">
        <v>106</v>
      </c>
      <c r="D19" s="324">
        <v>0.02952546296296296</v>
      </c>
      <c r="E19" s="327">
        <v>3</v>
      </c>
      <c r="F19" s="297">
        <v>28</v>
      </c>
      <c r="G19" s="276">
        <v>0.028229166666666666</v>
      </c>
      <c r="H19" s="334">
        <f t="shared" si="0"/>
        <v>1.045920459204592</v>
      </c>
      <c r="I19">
        <v>75</v>
      </c>
      <c r="J19" s="336">
        <v>0.028229166666666666</v>
      </c>
    </row>
    <row r="20" spans="1:10" ht="12.75">
      <c r="A20" s="24">
        <v>13</v>
      </c>
      <c r="B20" s="24" t="s">
        <v>534</v>
      </c>
      <c r="C20" s="5" t="s">
        <v>156</v>
      </c>
      <c r="D20" s="276">
        <v>0.029664351851851855</v>
      </c>
      <c r="E20" s="383"/>
      <c r="F20" s="29"/>
      <c r="G20" s="276"/>
      <c r="H20" s="334"/>
      <c r="I20" s="5"/>
      <c r="J20" s="335"/>
    </row>
    <row r="21" spans="1:10" s="5" customFormat="1" ht="15">
      <c r="A21" s="272">
        <v>14</v>
      </c>
      <c r="B21" s="272" t="s">
        <v>400</v>
      </c>
      <c r="C21" s="273" t="s">
        <v>35</v>
      </c>
      <c r="D21" s="324">
        <v>0.029861111111111113</v>
      </c>
      <c r="E21" s="327">
        <v>4</v>
      </c>
      <c r="F21" s="297">
        <v>27</v>
      </c>
      <c r="G21" s="276">
        <v>0.028738425925925928</v>
      </c>
      <c r="H21" s="334">
        <f aca="true" t="shared" si="1" ref="H21:H36">+D21/G21</f>
        <v>1.0390656463954893</v>
      </c>
      <c r="I21">
        <v>80</v>
      </c>
      <c r="J21" s="336">
        <v>0.02862268518518519</v>
      </c>
    </row>
    <row r="22" spans="1:10" ht="15">
      <c r="A22" s="272">
        <v>15</v>
      </c>
      <c r="B22" s="272" t="s">
        <v>205</v>
      </c>
      <c r="C22" s="273" t="s">
        <v>44</v>
      </c>
      <c r="D22" s="324">
        <v>0.029953703703703705</v>
      </c>
      <c r="E22" s="327">
        <v>5</v>
      </c>
      <c r="F22" s="297">
        <v>26</v>
      </c>
      <c r="G22" s="276">
        <v>0.028252314814814813</v>
      </c>
      <c r="H22" s="334">
        <f t="shared" si="1"/>
        <v>1.060221220811143</v>
      </c>
      <c r="I22">
        <v>67</v>
      </c>
      <c r="J22" s="336">
        <v>0.028599537037037034</v>
      </c>
    </row>
    <row r="23" spans="1:10" ht="12.75">
      <c r="A23" s="277">
        <v>16</v>
      </c>
      <c r="B23" s="277" t="s">
        <v>211</v>
      </c>
      <c r="C23" s="278" t="s">
        <v>210</v>
      </c>
      <c r="D23" s="325">
        <v>0.030879629629629632</v>
      </c>
      <c r="E23" s="328">
        <v>1</v>
      </c>
      <c r="F23" s="280">
        <v>30</v>
      </c>
      <c r="G23" s="276">
        <v>0.02946759259259259</v>
      </c>
      <c r="H23" s="334">
        <f t="shared" si="1"/>
        <v>1.0479183032207386</v>
      </c>
      <c r="I23">
        <v>74</v>
      </c>
      <c r="J23" s="336">
        <v>0.02950231481481481</v>
      </c>
    </row>
    <row r="24" spans="1:10" ht="15">
      <c r="A24" s="272">
        <v>17</v>
      </c>
      <c r="B24" s="272" t="s">
        <v>2</v>
      </c>
      <c r="C24" s="273" t="s">
        <v>132</v>
      </c>
      <c r="D24" s="324">
        <v>0.031111111111111107</v>
      </c>
      <c r="E24" s="327">
        <v>6</v>
      </c>
      <c r="F24" s="297">
        <v>25</v>
      </c>
      <c r="G24" s="276">
        <v>0.029212962962962965</v>
      </c>
      <c r="H24" s="334">
        <f t="shared" si="1"/>
        <v>1.0649762282091915</v>
      </c>
      <c r="I24">
        <v>63</v>
      </c>
      <c r="J24" s="336">
        <v>0.029745370370370373</v>
      </c>
    </row>
    <row r="25" spans="1:10" ht="15">
      <c r="A25" s="272">
        <v>18</v>
      </c>
      <c r="B25" s="272" t="s">
        <v>133</v>
      </c>
      <c r="C25" s="273" t="s">
        <v>134</v>
      </c>
      <c r="D25" s="324">
        <v>0.031157407407407408</v>
      </c>
      <c r="E25" s="327">
        <v>7</v>
      </c>
      <c r="F25" s="297">
        <v>24</v>
      </c>
      <c r="G25" s="276">
        <v>0.03005787037037037</v>
      </c>
      <c r="H25" s="334">
        <f t="shared" si="1"/>
        <v>1.0365806700038507</v>
      </c>
      <c r="I25">
        <v>85</v>
      </c>
      <c r="J25" s="336">
        <v>0.02971064814814815</v>
      </c>
    </row>
    <row r="26" spans="1:10" ht="12.75">
      <c r="A26" s="277">
        <v>19</v>
      </c>
      <c r="B26" s="277" t="s">
        <v>24</v>
      </c>
      <c r="C26" s="278" t="s">
        <v>58</v>
      </c>
      <c r="D26" s="325">
        <v>0.031215277777777783</v>
      </c>
      <c r="E26" s="328">
        <v>2</v>
      </c>
      <c r="F26" s="280">
        <v>29</v>
      </c>
      <c r="G26" s="276">
        <v>0.02990740740740741</v>
      </c>
      <c r="H26" s="334">
        <f t="shared" si="1"/>
        <v>1.043730650154799</v>
      </c>
      <c r="I26">
        <v>78</v>
      </c>
      <c r="J26" s="336">
        <v>0.02987268518518519</v>
      </c>
    </row>
    <row r="27" spans="1:10" s="5" customFormat="1" ht="12.75">
      <c r="A27" s="277">
        <v>20</v>
      </c>
      <c r="B27" s="277" t="s">
        <v>129</v>
      </c>
      <c r="C27" s="278" t="s">
        <v>130</v>
      </c>
      <c r="D27" s="325">
        <v>0.03130787037037037</v>
      </c>
      <c r="E27" s="328">
        <v>3</v>
      </c>
      <c r="F27" s="280">
        <v>28</v>
      </c>
      <c r="G27" s="276">
        <v>0.03019675925925926</v>
      </c>
      <c r="H27" s="334">
        <f t="shared" si="1"/>
        <v>1.036795707167497</v>
      </c>
      <c r="I27">
        <v>82</v>
      </c>
      <c r="J27" s="336">
        <v>0.029988425925925925</v>
      </c>
    </row>
    <row r="28" spans="1:10" ht="15">
      <c r="A28" s="272">
        <v>21</v>
      </c>
      <c r="B28" s="272" t="s">
        <v>181</v>
      </c>
      <c r="C28" s="273" t="s">
        <v>182</v>
      </c>
      <c r="D28" s="324">
        <v>0.031504629629629625</v>
      </c>
      <c r="E28" s="327">
        <v>8</v>
      </c>
      <c r="F28" s="297">
        <v>23</v>
      </c>
      <c r="G28" s="276">
        <v>0.029097222222222222</v>
      </c>
      <c r="H28" s="334">
        <f t="shared" si="1"/>
        <v>1.082736674622116</v>
      </c>
      <c r="I28">
        <v>57</v>
      </c>
      <c r="J28" s="336">
        <v>0.029907407407407407</v>
      </c>
    </row>
    <row r="29" spans="1:10" s="5" customFormat="1" ht="12.75">
      <c r="A29" s="277">
        <v>22</v>
      </c>
      <c r="B29" s="277" t="s">
        <v>136</v>
      </c>
      <c r="C29" s="278" t="s">
        <v>208</v>
      </c>
      <c r="D29" s="325">
        <v>0.031712962962962964</v>
      </c>
      <c r="E29" s="328">
        <v>4</v>
      </c>
      <c r="F29" s="280">
        <v>27</v>
      </c>
      <c r="G29" s="276">
        <v>0.029953703703703705</v>
      </c>
      <c r="H29" s="334">
        <f t="shared" si="1"/>
        <v>1.0587326120556415</v>
      </c>
      <c r="I29">
        <v>69</v>
      </c>
      <c r="J29" s="336">
        <v>0.030208333333333334</v>
      </c>
    </row>
    <row r="30" spans="1:10" ht="15">
      <c r="A30" s="272">
        <v>23</v>
      </c>
      <c r="B30" s="272" t="s">
        <v>1</v>
      </c>
      <c r="C30" s="273" t="s">
        <v>185</v>
      </c>
      <c r="D30" s="324">
        <v>0.03194444444444445</v>
      </c>
      <c r="E30" s="327">
        <v>9</v>
      </c>
      <c r="F30" s="297">
        <v>22</v>
      </c>
      <c r="G30" s="276">
        <v>0.02951388888888889</v>
      </c>
      <c r="H30" s="334">
        <f t="shared" si="1"/>
        <v>1.0823529411764707</v>
      </c>
      <c r="I30">
        <v>58</v>
      </c>
      <c r="J30" s="336">
        <v>0.030277777777777782</v>
      </c>
    </row>
    <row r="31" spans="1:10" ht="12.75">
      <c r="A31" s="277">
        <v>24</v>
      </c>
      <c r="B31" s="277" t="s">
        <v>213</v>
      </c>
      <c r="C31" s="278" t="s">
        <v>212</v>
      </c>
      <c r="D31" s="325">
        <v>0.03197916666666666</v>
      </c>
      <c r="E31" s="328">
        <v>5</v>
      </c>
      <c r="F31" s="280">
        <v>26</v>
      </c>
      <c r="G31" s="276">
        <v>0.030474537037037036</v>
      </c>
      <c r="H31" s="334">
        <f t="shared" si="1"/>
        <v>1.0493733383972654</v>
      </c>
      <c r="I31">
        <v>72</v>
      </c>
      <c r="J31" s="336">
        <v>0.030590277777777775</v>
      </c>
    </row>
    <row r="32" spans="1:10" ht="12.75">
      <c r="A32" s="277">
        <v>25</v>
      </c>
      <c r="B32" s="277" t="s">
        <v>21</v>
      </c>
      <c r="C32" s="278" t="s">
        <v>42</v>
      </c>
      <c r="D32" s="325">
        <v>0.03203703703703704</v>
      </c>
      <c r="E32" s="328">
        <v>6</v>
      </c>
      <c r="F32" s="280">
        <v>25</v>
      </c>
      <c r="G32" s="276">
        <v>0.03090277777777778</v>
      </c>
      <c r="H32" s="334">
        <f t="shared" si="1"/>
        <v>1.0367041198501872</v>
      </c>
      <c r="I32">
        <v>84</v>
      </c>
      <c r="J32" s="336">
        <v>0.030601851851851852</v>
      </c>
    </row>
    <row r="33" spans="1:10" ht="12.75">
      <c r="A33" s="277">
        <v>26</v>
      </c>
      <c r="B33" s="277" t="s">
        <v>65</v>
      </c>
      <c r="C33" s="278" t="s">
        <v>179</v>
      </c>
      <c r="D33" s="325">
        <v>0.03208333333333333</v>
      </c>
      <c r="E33" s="328">
        <v>7</v>
      </c>
      <c r="F33" s="280">
        <v>24</v>
      </c>
      <c r="G33" s="276">
        <v>0.03125</v>
      </c>
      <c r="H33" s="334">
        <f t="shared" si="1"/>
        <v>1.0266666666666666</v>
      </c>
      <c r="I33">
        <v>88</v>
      </c>
      <c r="J33" s="336">
        <v>0.03076388888888889</v>
      </c>
    </row>
    <row r="34" spans="1:10" s="5" customFormat="1" ht="12.75">
      <c r="A34" s="277">
        <v>27</v>
      </c>
      <c r="B34" s="277" t="s">
        <v>142</v>
      </c>
      <c r="C34" s="278" t="s">
        <v>143</v>
      </c>
      <c r="D34" s="325">
        <v>0.03215277777777777</v>
      </c>
      <c r="E34" s="328">
        <v>8</v>
      </c>
      <c r="F34" s="280">
        <v>23</v>
      </c>
      <c r="G34" s="276">
        <v>0.029988425925925922</v>
      </c>
      <c r="H34" s="334">
        <f t="shared" si="1"/>
        <v>1.072172906213817</v>
      </c>
      <c r="I34">
        <v>59</v>
      </c>
      <c r="J34" s="336">
        <v>0.030706018518518514</v>
      </c>
    </row>
    <row r="35" spans="1:10" ht="12.75">
      <c r="A35" s="277">
        <v>28</v>
      </c>
      <c r="B35" s="277" t="s">
        <v>20</v>
      </c>
      <c r="C35" s="278" t="s">
        <v>54</v>
      </c>
      <c r="D35" s="325">
        <v>0.03217592592592593</v>
      </c>
      <c r="E35" s="328">
        <v>9</v>
      </c>
      <c r="F35" s="280">
        <v>22</v>
      </c>
      <c r="G35" s="276">
        <v>0.03061342592592593</v>
      </c>
      <c r="H35" s="334">
        <f t="shared" si="1"/>
        <v>1.051039697542533</v>
      </c>
      <c r="I35">
        <v>71</v>
      </c>
      <c r="J35" s="336">
        <v>0.030775462962962966</v>
      </c>
    </row>
    <row r="36" spans="1:10" ht="12.75">
      <c r="A36" s="277">
        <v>29</v>
      </c>
      <c r="B36" s="277" t="s">
        <v>129</v>
      </c>
      <c r="C36" s="278" t="s">
        <v>215</v>
      </c>
      <c r="D36" s="325">
        <v>0.03231481481481482</v>
      </c>
      <c r="E36" s="328">
        <v>10</v>
      </c>
      <c r="F36" s="280">
        <v>21</v>
      </c>
      <c r="G36" s="276">
        <v>0.03116898148148148</v>
      </c>
      <c r="H36" s="334">
        <f t="shared" si="1"/>
        <v>1.0367619754920163</v>
      </c>
      <c r="I36">
        <v>83</v>
      </c>
      <c r="J36" s="336">
        <v>0.030914351851851853</v>
      </c>
    </row>
    <row r="37" spans="1:10" s="5" customFormat="1" ht="12.75">
      <c r="A37" s="24">
        <v>30</v>
      </c>
      <c r="B37" s="24" t="s">
        <v>467</v>
      </c>
      <c r="C37" s="5" t="s">
        <v>535</v>
      </c>
      <c r="D37" s="276">
        <v>0.03298611111111111</v>
      </c>
      <c r="E37" s="383"/>
      <c r="F37" s="29"/>
      <c r="G37" s="276"/>
      <c r="H37" s="334"/>
      <c r="J37" s="335"/>
    </row>
    <row r="38" spans="1:10" ht="12.75">
      <c r="A38" s="281">
        <v>31</v>
      </c>
      <c r="B38" s="282" t="s">
        <v>120</v>
      </c>
      <c r="C38" s="282" t="s">
        <v>121</v>
      </c>
      <c r="D38" s="304">
        <v>0.03357638888888889</v>
      </c>
      <c r="E38" s="329">
        <v>1</v>
      </c>
      <c r="F38" s="284">
        <v>30</v>
      </c>
      <c r="G38" s="276">
        <v>0.03210648148148148</v>
      </c>
      <c r="H38" s="334">
        <f aca="true" t="shared" si="2" ref="H38:H45">+D38/G38</f>
        <v>1.0457822638788754</v>
      </c>
      <c r="I38">
        <v>76</v>
      </c>
      <c r="J38" s="336">
        <v>0.03210648148148148</v>
      </c>
    </row>
    <row r="39" spans="1:10" ht="12.75">
      <c r="A39" s="281">
        <v>32</v>
      </c>
      <c r="B39" s="282" t="s">
        <v>66</v>
      </c>
      <c r="C39" s="282" t="s">
        <v>59</v>
      </c>
      <c r="D39" s="304">
        <v>0.03400462962962963</v>
      </c>
      <c r="E39" s="329">
        <v>2</v>
      </c>
      <c r="F39" s="284">
        <v>29</v>
      </c>
      <c r="G39" s="276">
        <v>0.032060185185185185</v>
      </c>
      <c r="H39" s="334">
        <f t="shared" si="2"/>
        <v>1.0606498194945848</v>
      </c>
      <c r="I39">
        <v>65</v>
      </c>
      <c r="J39" s="336">
        <v>0.0325</v>
      </c>
    </row>
    <row r="40" spans="1:10" ht="12.75">
      <c r="A40" s="285">
        <v>33</v>
      </c>
      <c r="B40" s="286" t="s">
        <v>22</v>
      </c>
      <c r="C40" s="286" t="s">
        <v>46</v>
      </c>
      <c r="D40" s="305">
        <v>0.0353587962962963</v>
      </c>
      <c r="E40" s="330">
        <v>1</v>
      </c>
      <c r="F40" s="288">
        <v>30</v>
      </c>
      <c r="G40" s="276">
        <v>0.03373842592592593</v>
      </c>
      <c r="H40" s="334">
        <f t="shared" si="2"/>
        <v>1.0480274442538593</v>
      </c>
      <c r="I40">
        <v>73</v>
      </c>
      <c r="J40" s="336">
        <v>0.03380787037037037</v>
      </c>
    </row>
    <row r="41" spans="1:10" ht="12.75">
      <c r="A41" s="285">
        <v>34</v>
      </c>
      <c r="B41" s="286" t="s">
        <v>159</v>
      </c>
      <c r="C41" s="286" t="s">
        <v>164</v>
      </c>
      <c r="D41" s="305">
        <v>0.03539351851851852</v>
      </c>
      <c r="E41" s="330">
        <v>2</v>
      </c>
      <c r="F41" s="288">
        <v>29</v>
      </c>
      <c r="G41" s="276">
        <v>0.03409722222222222</v>
      </c>
      <c r="H41" s="334">
        <f t="shared" si="2"/>
        <v>1.0380176510522743</v>
      </c>
      <c r="I41">
        <v>81</v>
      </c>
      <c r="J41" s="336">
        <v>0.033935185185185186</v>
      </c>
    </row>
    <row r="42" spans="1:10" ht="12.75">
      <c r="A42" s="277">
        <v>35</v>
      </c>
      <c r="B42" s="277" t="s">
        <v>1</v>
      </c>
      <c r="C42" s="278" t="s">
        <v>32</v>
      </c>
      <c r="D42" s="325">
        <v>0.035868055555555556</v>
      </c>
      <c r="E42" s="328">
        <v>11</v>
      </c>
      <c r="F42" s="280">
        <v>20</v>
      </c>
      <c r="G42" s="276">
        <v>0.031226851851851853</v>
      </c>
      <c r="H42" s="334">
        <f t="shared" si="2"/>
        <v>1.148628613787991</v>
      </c>
      <c r="I42">
        <v>52</v>
      </c>
      <c r="J42" s="336">
        <v>0.03226851851851852</v>
      </c>
    </row>
    <row r="43" spans="1:10" ht="12.75">
      <c r="A43" s="277">
        <v>36</v>
      </c>
      <c r="B43" s="277" t="s">
        <v>18</v>
      </c>
      <c r="C43" s="278" t="s">
        <v>51</v>
      </c>
      <c r="D43" s="325">
        <v>0.03597222222222222</v>
      </c>
      <c r="E43" s="328">
        <v>12</v>
      </c>
      <c r="F43" s="280">
        <v>19</v>
      </c>
      <c r="G43" s="276">
        <v>0.031747685185185184</v>
      </c>
      <c r="H43" s="334">
        <f t="shared" si="2"/>
        <v>1.1330659861465548</v>
      </c>
      <c r="I43">
        <v>53</v>
      </c>
      <c r="J43" s="336">
        <v>0.03274305555555555</v>
      </c>
    </row>
    <row r="44" spans="1:10" ht="12.75">
      <c r="A44" s="289">
        <v>37</v>
      </c>
      <c r="B44" s="290" t="s">
        <v>238</v>
      </c>
      <c r="C44" s="290" t="s">
        <v>254</v>
      </c>
      <c r="D44" s="306">
        <v>0.036099537037037034</v>
      </c>
      <c r="E44" s="332">
        <v>1</v>
      </c>
      <c r="F44" s="292">
        <v>30</v>
      </c>
      <c r="G44" s="276">
        <v>0.035023148148148144</v>
      </c>
      <c r="H44" s="334">
        <f t="shared" si="2"/>
        <v>1.0307336417713153</v>
      </c>
      <c r="I44">
        <v>87</v>
      </c>
      <c r="J44" s="336">
        <v>0.03458333333333333</v>
      </c>
    </row>
    <row r="45" spans="1:10" ht="12.75">
      <c r="A45" s="281">
        <v>38</v>
      </c>
      <c r="B45" s="282" t="s">
        <v>315</v>
      </c>
      <c r="C45" s="282" t="s">
        <v>316</v>
      </c>
      <c r="D45" s="304">
        <v>0.03635416666666667</v>
      </c>
      <c r="E45" s="329">
        <v>3</v>
      </c>
      <c r="F45" s="284">
        <v>28</v>
      </c>
      <c r="G45" s="276">
        <v>0.03398148148148148</v>
      </c>
      <c r="H45" s="334">
        <f t="shared" si="2"/>
        <v>1.0698228882833787</v>
      </c>
      <c r="I45">
        <v>60</v>
      </c>
      <c r="J45" s="336">
        <v>0.034652777777777775</v>
      </c>
    </row>
    <row r="46" spans="1:10" ht="12.75">
      <c r="A46" s="24">
        <v>39</v>
      </c>
      <c r="B46" s="24" t="s">
        <v>136</v>
      </c>
      <c r="C46" s="5" t="s">
        <v>165</v>
      </c>
      <c r="D46" s="276">
        <v>0.036932870370370366</v>
      </c>
      <c r="E46" s="383"/>
      <c r="F46" s="29"/>
      <c r="G46" s="276"/>
      <c r="H46" s="334"/>
      <c r="I46" s="5"/>
      <c r="J46" s="335"/>
    </row>
    <row r="47" spans="1:10" ht="12.75">
      <c r="A47" s="289">
        <v>40</v>
      </c>
      <c r="B47" s="290" t="s">
        <v>93</v>
      </c>
      <c r="C47" s="290" t="s">
        <v>94</v>
      </c>
      <c r="D47" s="306">
        <v>0.037939814814814815</v>
      </c>
      <c r="E47" s="332">
        <v>2</v>
      </c>
      <c r="F47" s="292">
        <v>29</v>
      </c>
      <c r="G47" s="276">
        <v>0.03958333333333333</v>
      </c>
      <c r="H47" s="334">
        <f>+D47/G47</f>
        <v>0.9584795321637427</v>
      </c>
      <c r="I47">
        <v>99</v>
      </c>
      <c r="J47" s="336">
        <v>0.03858796296296296</v>
      </c>
    </row>
    <row r="48" spans="1:10" ht="12.75">
      <c r="A48" s="285">
        <v>41</v>
      </c>
      <c r="B48" s="286" t="s">
        <v>285</v>
      </c>
      <c r="C48" s="286" t="s">
        <v>286</v>
      </c>
      <c r="D48" s="305">
        <v>0.038252314814814815</v>
      </c>
      <c r="E48" s="330">
        <v>3</v>
      </c>
      <c r="F48" s="288">
        <v>28</v>
      </c>
      <c r="G48" s="276">
        <v>0.03680555555555556</v>
      </c>
      <c r="H48" s="334">
        <f>+D48/G48</f>
        <v>1.0393081761006289</v>
      </c>
      <c r="I48">
        <v>79</v>
      </c>
      <c r="J48" s="336">
        <v>0.036736111111111115</v>
      </c>
    </row>
    <row r="49" spans="1:10" ht="12.75">
      <c r="A49" s="285">
        <v>42</v>
      </c>
      <c r="B49" s="286" t="s">
        <v>530</v>
      </c>
      <c r="C49" s="286" t="s">
        <v>462</v>
      </c>
      <c r="D49" s="305">
        <v>0.03849537037037037</v>
      </c>
      <c r="E49" s="330">
        <v>4</v>
      </c>
      <c r="F49" s="288">
        <v>27</v>
      </c>
      <c r="G49" s="276">
        <v>0.0375</v>
      </c>
      <c r="H49" s="334">
        <f>+D49/G49</f>
        <v>1.0265432098765432</v>
      </c>
      <c r="I49">
        <v>90</v>
      </c>
      <c r="J49" s="336">
        <v>0.03692129629629629</v>
      </c>
    </row>
    <row r="50" spans="1:10" ht="12.75">
      <c r="A50" s="285">
        <v>43</v>
      </c>
      <c r="B50" s="286" t="s">
        <v>26</v>
      </c>
      <c r="C50" s="286" t="s">
        <v>53</v>
      </c>
      <c r="D50" s="305">
        <v>0.039317129629629625</v>
      </c>
      <c r="E50" s="330">
        <v>5</v>
      </c>
      <c r="F50" s="288">
        <v>26</v>
      </c>
      <c r="G50" s="276">
        <v>0.037395833333333336</v>
      </c>
      <c r="H50" s="334">
        <f>+D50/G50</f>
        <v>1.051377282575054</v>
      </c>
      <c r="I50">
        <v>70</v>
      </c>
      <c r="J50" s="336">
        <v>0.03760416666666667</v>
      </c>
    </row>
    <row r="51" spans="1:10" ht="12.75">
      <c r="A51" s="285">
        <v>44</v>
      </c>
      <c r="B51" s="286" t="s">
        <v>114</v>
      </c>
      <c r="C51" s="286" t="s">
        <v>70</v>
      </c>
      <c r="D51" s="305">
        <v>0.0396875</v>
      </c>
      <c r="E51" s="330">
        <v>6</v>
      </c>
      <c r="F51" s="288">
        <v>25</v>
      </c>
      <c r="G51" s="276">
        <v>0.03570601851851852</v>
      </c>
      <c r="H51" s="334">
        <f>+D51/G51</f>
        <v>1.1115072933549432</v>
      </c>
      <c r="I51">
        <v>55</v>
      </c>
      <c r="J51" s="336">
        <v>0.0366087962962963</v>
      </c>
    </row>
    <row r="52" spans="1:10" s="5" customFormat="1" ht="12.75">
      <c r="A52" s="24">
        <v>45</v>
      </c>
      <c r="B52" s="24" t="s">
        <v>537</v>
      </c>
      <c r="C52" s="5" t="s">
        <v>536</v>
      </c>
      <c r="D52" s="276">
        <v>0.03981481481481482</v>
      </c>
      <c r="E52" s="383"/>
      <c r="F52" s="29"/>
      <c r="G52" s="276"/>
      <c r="H52" s="334"/>
      <c r="J52" s="335"/>
    </row>
    <row r="53" spans="1:10" s="5" customFormat="1" ht="12.75">
      <c r="A53" s="285">
        <v>46</v>
      </c>
      <c r="B53" s="286" t="s">
        <v>451</v>
      </c>
      <c r="C53" s="286" t="s">
        <v>251</v>
      </c>
      <c r="D53" s="305">
        <v>0.04043981481481482</v>
      </c>
      <c r="E53" s="330">
        <v>7</v>
      </c>
      <c r="F53" s="288">
        <v>24</v>
      </c>
      <c r="G53" s="276">
        <v>0.03631944444444444</v>
      </c>
      <c r="H53" s="334">
        <f>+D53/G53</f>
        <v>1.1134480560866797</v>
      </c>
      <c r="I53">
        <v>54</v>
      </c>
      <c r="J53" s="336">
        <v>0.03726851851851851</v>
      </c>
    </row>
    <row r="54" spans="1:10" ht="12.75">
      <c r="A54" s="24">
        <v>47</v>
      </c>
      <c r="B54" s="24" t="s">
        <v>149</v>
      </c>
      <c r="C54" s="5" t="s">
        <v>535</v>
      </c>
      <c r="D54" s="276">
        <v>0.04123842592592592</v>
      </c>
      <c r="E54" s="383"/>
      <c r="F54" s="29"/>
      <c r="G54" s="276"/>
      <c r="H54" s="334"/>
      <c r="I54" s="5"/>
      <c r="J54" s="335"/>
    </row>
    <row r="55" spans="1:10" ht="12.75">
      <c r="A55" s="289">
        <v>48</v>
      </c>
      <c r="B55" s="290" t="s">
        <v>294</v>
      </c>
      <c r="C55" s="290" t="s">
        <v>61</v>
      </c>
      <c r="D55" s="306">
        <v>0.041296296296296296</v>
      </c>
      <c r="E55" s="332">
        <v>3</v>
      </c>
      <c r="F55" s="292">
        <v>28</v>
      </c>
      <c r="G55" s="276">
        <v>0.04091435185185185</v>
      </c>
      <c r="H55" s="334">
        <f>+D55/G55</f>
        <v>1.0093352192362095</v>
      </c>
      <c r="I55">
        <v>91</v>
      </c>
      <c r="J55" s="336">
        <v>0.04028935185185185</v>
      </c>
    </row>
    <row r="56" spans="1:10" s="5" customFormat="1" ht="12.75">
      <c r="A56" s="24">
        <v>49</v>
      </c>
      <c r="B56" s="24" t="s">
        <v>112</v>
      </c>
      <c r="C56" s="5" t="s">
        <v>538</v>
      </c>
      <c r="D56" s="276">
        <v>0.04204861111111111</v>
      </c>
      <c r="E56" s="383"/>
      <c r="F56" s="29"/>
      <c r="G56" s="276"/>
      <c r="H56" s="334"/>
      <c r="J56" s="335"/>
    </row>
    <row r="57" spans="1:10" s="5" customFormat="1" ht="12.75">
      <c r="A57" s="24">
        <v>50</v>
      </c>
      <c r="B57" s="24" t="s">
        <v>166</v>
      </c>
      <c r="C57" s="5" t="s">
        <v>539</v>
      </c>
      <c r="D57" s="276">
        <v>0.0425</v>
      </c>
      <c r="E57" s="383"/>
      <c r="F57" s="29"/>
      <c r="G57" s="276"/>
      <c r="H57" s="334"/>
      <c r="J57" s="335"/>
    </row>
    <row r="58" spans="1:10" s="5" customFormat="1" ht="12.75">
      <c r="A58" s="293">
        <v>51</v>
      </c>
      <c r="B58" s="294" t="s">
        <v>15</v>
      </c>
      <c r="C58" s="294" t="s">
        <v>47</v>
      </c>
      <c r="D58" s="307">
        <v>0.04262731481481482</v>
      </c>
      <c r="E58" s="333">
        <v>1</v>
      </c>
      <c r="F58" s="296">
        <v>30</v>
      </c>
      <c r="G58" s="276">
        <v>0.04232638888888889</v>
      </c>
      <c r="H58" s="334">
        <f>+D58/G58</f>
        <v>1.0071096527208094</v>
      </c>
      <c r="I58">
        <v>92</v>
      </c>
      <c r="J58" s="336">
        <v>0.0416550925925926</v>
      </c>
    </row>
    <row r="59" spans="1:10" s="5" customFormat="1" ht="12.75">
      <c r="A59" s="293">
        <v>52</v>
      </c>
      <c r="B59" s="294" t="s">
        <v>127</v>
      </c>
      <c r="C59" s="294" t="s">
        <v>128</v>
      </c>
      <c r="D59" s="307">
        <v>0.04266203703703703</v>
      </c>
      <c r="E59" s="333">
        <v>2</v>
      </c>
      <c r="F59" s="296">
        <v>29</v>
      </c>
      <c r="G59" s="276">
        <v>0.043506944444444445</v>
      </c>
      <c r="H59" s="334">
        <f>+D59/G59</f>
        <v>0.9805799414737961</v>
      </c>
      <c r="I59">
        <v>98</v>
      </c>
      <c r="J59" s="336">
        <v>0.04255787037037037</v>
      </c>
    </row>
    <row r="60" spans="1:10" s="5" customFormat="1" ht="12.75">
      <c r="A60" s="293">
        <v>53</v>
      </c>
      <c r="B60" s="294" t="s">
        <v>149</v>
      </c>
      <c r="C60" s="294" t="s">
        <v>150</v>
      </c>
      <c r="D60" s="307">
        <v>0.04290509259259259</v>
      </c>
      <c r="E60" s="333">
        <v>3</v>
      </c>
      <c r="F60" s="296">
        <v>28</v>
      </c>
      <c r="G60" s="276">
        <v>0.043010229511827314</v>
      </c>
      <c r="H60" s="334">
        <f>+D60/G60</f>
        <v>0.9975555368937101</v>
      </c>
      <c r="I60">
        <v>94</v>
      </c>
      <c r="J60" s="336">
        <v>0.04224634062293842</v>
      </c>
    </row>
    <row r="61" spans="1:10" s="5" customFormat="1" ht="12.75">
      <c r="A61" s="293">
        <v>54</v>
      </c>
      <c r="B61" s="294" t="s">
        <v>438</v>
      </c>
      <c r="C61" s="294" t="s">
        <v>439</v>
      </c>
      <c r="D61" s="307">
        <v>0.04361111111111111</v>
      </c>
      <c r="E61" s="333">
        <v>4</v>
      </c>
      <c r="F61" s="296">
        <v>27</v>
      </c>
      <c r="G61" s="276">
        <v>0.04413194444444444</v>
      </c>
      <c r="H61" s="334">
        <f>+D61/G61</f>
        <v>0.9881982690794651</v>
      </c>
      <c r="I61">
        <v>96</v>
      </c>
      <c r="J61" s="336">
        <v>0.04327546296296296</v>
      </c>
    </row>
    <row r="62" spans="1:10" s="5" customFormat="1" ht="12.75">
      <c r="A62" s="24">
        <v>55</v>
      </c>
      <c r="B62" s="24" t="s">
        <v>86</v>
      </c>
      <c r="C62" s="5" t="s">
        <v>511</v>
      </c>
      <c r="D62" s="276">
        <v>0.04383101851851851</v>
      </c>
      <c r="E62" s="383"/>
      <c r="F62" s="29"/>
      <c r="G62" s="276"/>
      <c r="H62" s="334"/>
      <c r="J62" s="335"/>
    </row>
    <row r="63" spans="1:10" s="5" customFormat="1" ht="12.75">
      <c r="A63" s="293">
        <v>56</v>
      </c>
      <c r="B63" s="294" t="s">
        <v>477</v>
      </c>
      <c r="C63" s="294" t="s">
        <v>478</v>
      </c>
      <c r="D63" s="307">
        <v>0.043854166666666666</v>
      </c>
      <c r="E63" s="333">
        <v>5</v>
      </c>
      <c r="F63" s="296">
        <v>26</v>
      </c>
      <c r="G63" s="276">
        <v>0.044444444444444446</v>
      </c>
      <c r="H63" s="334">
        <f>+D63/G63</f>
        <v>0.98671875</v>
      </c>
      <c r="I63">
        <v>97</v>
      </c>
      <c r="J63" s="336">
        <v>0.043541666666666666</v>
      </c>
    </row>
    <row r="64" spans="1:10" s="5" customFormat="1" ht="12.75">
      <c r="A64" s="293">
        <v>57</v>
      </c>
      <c r="B64" s="294" t="s">
        <v>24</v>
      </c>
      <c r="C64" s="294" t="s">
        <v>244</v>
      </c>
      <c r="D64" s="307">
        <v>0.043946759259259255</v>
      </c>
      <c r="E64" s="333">
        <v>6</v>
      </c>
      <c r="F64" s="296">
        <v>25</v>
      </c>
      <c r="G64" s="276">
        <v>0.043946759259259255</v>
      </c>
      <c r="H64" s="334">
        <f>+D64/G64</f>
        <v>1</v>
      </c>
      <c r="I64">
        <v>93</v>
      </c>
      <c r="J64" s="336">
        <v>0.04322916666666666</v>
      </c>
    </row>
    <row r="65" spans="1:10" s="5" customFormat="1" ht="12.75">
      <c r="A65" s="293">
        <v>58</v>
      </c>
      <c r="B65" s="296" t="s">
        <v>124</v>
      </c>
      <c r="C65" s="296" t="s">
        <v>125</v>
      </c>
      <c r="D65" s="307">
        <v>0.045092592592592594</v>
      </c>
      <c r="E65" s="333">
        <v>7</v>
      </c>
      <c r="F65" s="296">
        <v>24</v>
      </c>
      <c r="G65" s="276">
        <v>0.0431712962962963</v>
      </c>
      <c r="H65" s="334">
        <f>+D65/G65</f>
        <v>1.0445040214477213</v>
      </c>
      <c r="I65">
        <v>77</v>
      </c>
      <c r="J65" s="276">
        <v>0.0431712962962963</v>
      </c>
    </row>
  </sheetData>
  <sheetProtection/>
  <conditionalFormatting sqref="D16 D18:D19 D21:D22 D24:D25 D28 D30">
    <cfRule type="cellIs" priority="1" dxfId="1" operator="lessThan" stopIfTrue="1">
      <formula>'(12) 6-Jul-16 Helen Windsor'!#REF!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J1" sqref="J1:J16384"/>
    </sheetView>
  </sheetViews>
  <sheetFormatPr defaultColWidth="9.140625" defaultRowHeight="12.75"/>
  <cols>
    <col min="2" max="2" width="9.28125" style="0" bestFit="1" customWidth="1"/>
    <col min="3" max="3" width="11.140625" style="0" bestFit="1" customWidth="1"/>
    <col min="7" max="7" width="9.57421875" style="0" bestFit="1" customWidth="1"/>
    <col min="8" max="8" width="12.7109375" style="0" bestFit="1" customWidth="1"/>
  </cols>
  <sheetData>
    <row r="1" spans="1:7" ht="18">
      <c r="A1" s="339" t="s">
        <v>528</v>
      </c>
      <c r="D1" s="3"/>
      <c r="G1" s="340"/>
    </row>
    <row r="2" spans="1:10" ht="12.75">
      <c r="A2" s="1"/>
      <c r="D2" s="3"/>
      <c r="G2" s="341"/>
      <c r="H2" s="342"/>
      <c r="I2" s="342"/>
      <c r="J2" s="341"/>
    </row>
    <row r="3" spans="1:10" ht="12.75">
      <c r="A3" s="1"/>
      <c r="D3" s="3"/>
      <c r="G3" s="341"/>
      <c r="H3" s="342"/>
      <c r="I3" s="342"/>
      <c r="J3" s="341" t="s">
        <v>86</v>
      </c>
    </row>
    <row r="4" spans="1:10" s="346" customFormat="1" ht="18" customHeight="1">
      <c r="A4" s="343"/>
      <c r="B4" s="344"/>
      <c r="C4" s="343"/>
      <c r="D4" s="364"/>
      <c r="G4" s="341" t="s">
        <v>420</v>
      </c>
      <c r="H4" s="342"/>
      <c r="I4" s="342"/>
      <c r="J4" s="341" t="s">
        <v>529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7</v>
      </c>
      <c r="C8" s="268" t="s">
        <v>40</v>
      </c>
      <c r="D8" s="323">
        <v>0.041296296296296296</v>
      </c>
      <c r="E8" s="326">
        <v>1</v>
      </c>
      <c r="F8" s="269">
        <v>30</v>
      </c>
      <c r="G8" s="379">
        <v>0.0227662037037037</v>
      </c>
      <c r="H8" s="334">
        <f aca="true" t="shared" si="0" ref="H8:H22">+D8/G8</f>
        <v>1.8139298423995935</v>
      </c>
      <c r="I8">
        <v>74</v>
      </c>
      <c r="J8" s="336">
        <v>0.023530092592592592</v>
      </c>
    </row>
    <row r="9" spans="1:10" ht="15">
      <c r="A9" s="267">
        <v>2</v>
      </c>
      <c r="B9" s="267" t="s">
        <v>14</v>
      </c>
      <c r="C9" s="268" t="s">
        <v>46</v>
      </c>
      <c r="D9" s="323">
        <v>0.044328703703703703</v>
      </c>
      <c r="E9" s="326">
        <v>2</v>
      </c>
      <c r="F9" s="269">
        <v>29</v>
      </c>
      <c r="G9" s="379">
        <v>0.025694444444444447</v>
      </c>
      <c r="H9" s="334">
        <f t="shared" si="0"/>
        <v>1.7252252252252251</v>
      </c>
      <c r="I9">
        <v>85</v>
      </c>
      <c r="J9" s="336">
        <v>0.025694444444444447</v>
      </c>
    </row>
    <row r="10" spans="1:10" ht="15">
      <c r="A10" s="267">
        <v>3</v>
      </c>
      <c r="B10" s="267" t="s">
        <v>62</v>
      </c>
      <c r="C10" s="268" t="s">
        <v>97</v>
      </c>
      <c r="D10" s="323">
        <v>0.045405092592592594</v>
      </c>
      <c r="E10" s="326">
        <v>3</v>
      </c>
      <c r="F10" s="269">
        <v>28</v>
      </c>
      <c r="G10" s="379">
        <v>0.025775462962962962</v>
      </c>
      <c r="H10" s="334">
        <f t="shared" si="0"/>
        <v>1.7615626403233051</v>
      </c>
      <c r="I10">
        <v>80</v>
      </c>
      <c r="J10" s="336">
        <v>0.026122685185185183</v>
      </c>
    </row>
    <row r="11" spans="1:10" ht="15">
      <c r="A11" s="272">
        <v>4</v>
      </c>
      <c r="B11" s="272" t="s">
        <v>1</v>
      </c>
      <c r="C11" s="273" t="s">
        <v>31</v>
      </c>
      <c r="D11" s="324">
        <v>0.04795138888888889</v>
      </c>
      <c r="E11" s="327">
        <v>1</v>
      </c>
      <c r="F11" s="297">
        <v>30</v>
      </c>
      <c r="G11" s="379">
        <v>0.02693287037037037</v>
      </c>
      <c r="H11" s="334">
        <f t="shared" si="0"/>
        <v>1.7804039535883112</v>
      </c>
      <c r="I11">
        <v>77</v>
      </c>
      <c r="J11" s="336">
        <v>0.027488425925925927</v>
      </c>
    </row>
    <row r="12" spans="1:10" ht="15">
      <c r="A12" s="272">
        <v>5</v>
      </c>
      <c r="B12" s="272" t="s">
        <v>205</v>
      </c>
      <c r="C12" s="273" t="s">
        <v>44</v>
      </c>
      <c r="D12" s="324">
        <v>0.0488425925925926</v>
      </c>
      <c r="E12" s="327">
        <v>2</v>
      </c>
      <c r="F12" s="297">
        <v>29</v>
      </c>
      <c r="G12" s="379">
        <v>0.028599537037037034</v>
      </c>
      <c r="H12" s="334">
        <f t="shared" si="0"/>
        <v>1.7078106029947393</v>
      </c>
      <c r="I12">
        <v>90</v>
      </c>
      <c r="J12" s="336">
        <v>0.028252314814814813</v>
      </c>
    </row>
    <row r="13" spans="1:10" ht="15">
      <c r="A13" s="272">
        <v>6</v>
      </c>
      <c r="B13" s="272" t="s">
        <v>105</v>
      </c>
      <c r="C13" s="273" t="s">
        <v>106</v>
      </c>
      <c r="D13" s="324">
        <v>0.04946759259259259</v>
      </c>
      <c r="E13" s="327">
        <v>3</v>
      </c>
      <c r="F13" s="297">
        <v>28</v>
      </c>
      <c r="G13" s="379">
        <v>0.027604166666666666</v>
      </c>
      <c r="H13" s="334">
        <f t="shared" si="0"/>
        <v>1.7920335429769392</v>
      </c>
      <c r="I13">
        <v>76</v>
      </c>
      <c r="J13" s="336">
        <v>0.028229166666666666</v>
      </c>
    </row>
    <row r="14" spans="1:10" ht="15">
      <c r="A14" s="272">
        <v>7</v>
      </c>
      <c r="B14" s="272" t="s">
        <v>205</v>
      </c>
      <c r="C14" s="273" t="s">
        <v>204</v>
      </c>
      <c r="D14" s="324">
        <v>0.049629629629629635</v>
      </c>
      <c r="E14" s="327" t="s">
        <v>549</v>
      </c>
      <c r="F14" s="297">
        <v>27</v>
      </c>
      <c r="G14" s="379">
        <v>0.02756944444444445</v>
      </c>
      <c r="H14" s="334">
        <f t="shared" si="0"/>
        <v>1.8001679261125103</v>
      </c>
      <c r="I14">
        <v>75</v>
      </c>
      <c r="J14" s="336">
        <v>0.028263888888888894</v>
      </c>
    </row>
    <row r="15" spans="1:10" ht="15">
      <c r="A15" s="272">
        <v>8</v>
      </c>
      <c r="B15" s="272" t="s">
        <v>62</v>
      </c>
      <c r="C15" s="273" t="s">
        <v>68</v>
      </c>
      <c r="D15" s="324">
        <v>0.049629629629629635</v>
      </c>
      <c r="E15" s="327" t="s">
        <v>549</v>
      </c>
      <c r="F15" s="297">
        <v>27</v>
      </c>
      <c r="G15" s="379">
        <v>0.029270833333333333</v>
      </c>
      <c r="H15" s="334">
        <f t="shared" si="0"/>
        <v>1.6955318307631477</v>
      </c>
      <c r="I15">
        <v>94</v>
      </c>
      <c r="J15" s="336">
        <v>0.028645833333333332</v>
      </c>
    </row>
    <row r="16" spans="1:10" ht="12.75">
      <c r="A16" s="277">
        <v>9</v>
      </c>
      <c r="B16" s="277" t="s">
        <v>24</v>
      </c>
      <c r="C16" s="278" t="s">
        <v>58</v>
      </c>
      <c r="D16" s="325">
        <v>0.05171296296296296</v>
      </c>
      <c r="E16" s="328">
        <v>1</v>
      </c>
      <c r="F16" s="280">
        <v>30</v>
      </c>
      <c r="G16" s="379">
        <v>0.030115740740740738</v>
      </c>
      <c r="H16" s="334">
        <f t="shared" si="0"/>
        <v>1.717140661029977</v>
      </c>
      <c r="I16">
        <v>88</v>
      </c>
      <c r="J16" s="336">
        <v>0.029907407407407403</v>
      </c>
    </row>
    <row r="17" spans="1:10" ht="12.75">
      <c r="A17" s="277">
        <v>10</v>
      </c>
      <c r="B17" s="277" t="s">
        <v>142</v>
      </c>
      <c r="C17" s="278" t="s">
        <v>143</v>
      </c>
      <c r="D17" s="325">
        <v>0.052523148148148145</v>
      </c>
      <c r="E17" s="328">
        <v>2</v>
      </c>
      <c r="F17" s="280">
        <v>29</v>
      </c>
      <c r="G17" s="379">
        <v>0.02957175925925926</v>
      </c>
      <c r="H17" s="334">
        <f t="shared" si="0"/>
        <v>1.7761252446183953</v>
      </c>
      <c r="I17">
        <v>79</v>
      </c>
      <c r="J17" s="336">
        <v>0.029988425925925925</v>
      </c>
    </row>
    <row r="18" spans="1:10" ht="12.75">
      <c r="A18" s="277">
        <v>11</v>
      </c>
      <c r="B18" s="277" t="s">
        <v>152</v>
      </c>
      <c r="C18" s="278" t="s">
        <v>42</v>
      </c>
      <c r="D18" s="325">
        <v>0.05265046296296296</v>
      </c>
      <c r="E18" s="328">
        <v>3</v>
      </c>
      <c r="F18" s="280">
        <v>28</v>
      </c>
      <c r="G18" s="379">
        <v>0.03096064814814815</v>
      </c>
      <c r="H18" s="334">
        <f t="shared" si="0"/>
        <v>1.7005607476635511</v>
      </c>
      <c r="I18">
        <v>92</v>
      </c>
      <c r="J18" s="336">
        <v>0.03047453703703704</v>
      </c>
    </row>
    <row r="19" spans="1:10" ht="12.75">
      <c r="A19" s="277">
        <v>12</v>
      </c>
      <c r="B19" s="277" t="s">
        <v>129</v>
      </c>
      <c r="C19" s="278" t="s">
        <v>215</v>
      </c>
      <c r="D19" s="325">
        <v>0.05384259259259259</v>
      </c>
      <c r="E19" s="328">
        <v>4</v>
      </c>
      <c r="F19" s="280">
        <v>27</v>
      </c>
      <c r="G19" s="379">
        <v>0.03123842592592593</v>
      </c>
      <c r="H19" s="334">
        <f t="shared" si="0"/>
        <v>1.723601333827343</v>
      </c>
      <c r="I19">
        <v>86</v>
      </c>
      <c r="J19" s="336">
        <v>0.031168981481481485</v>
      </c>
    </row>
    <row r="20" spans="1:10" ht="12.75">
      <c r="A20" s="277">
        <v>13</v>
      </c>
      <c r="B20" s="277" t="s">
        <v>18</v>
      </c>
      <c r="C20" s="278" t="s">
        <v>51</v>
      </c>
      <c r="D20" s="325">
        <v>0.054675925925925926</v>
      </c>
      <c r="E20" s="328">
        <v>5</v>
      </c>
      <c r="F20" s="280">
        <v>26</v>
      </c>
      <c r="G20" s="379">
        <v>0.032511574074074075</v>
      </c>
      <c r="H20" s="334">
        <f t="shared" si="0"/>
        <v>1.6817372730509077</v>
      </c>
      <c r="I20">
        <v>96</v>
      </c>
      <c r="J20" s="336">
        <v>0.031747685185185184</v>
      </c>
    </row>
    <row r="21" spans="1:10" ht="12.75">
      <c r="A21" s="281">
        <v>14</v>
      </c>
      <c r="B21" s="282" t="s">
        <v>120</v>
      </c>
      <c r="C21" s="282" t="s">
        <v>121</v>
      </c>
      <c r="D21" s="304">
        <v>0.05533564814814815</v>
      </c>
      <c r="E21" s="329">
        <v>1</v>
      </c>
      <c r="F21" s="284">
        <v>30</v>
      </c>
      <c r="G21" s="379">
        <v>0.03280092592592593</v>
      </c>
      <c r="H21" s="334">
        <f t="shared" si="0"/>
        <v>1.687014820042343</v>
      </c>
      <c r="I21">
        <v>95</v>
      </c>
      <c r="J21" s="336">
        <v>0.032106481481481486</v>
      </c>
    </row>
    <row r="22" spans="1:10" ht="12.75">
      <c r="A22" s="281">
        <v>15</v>
      </c>
      <c r="B22" s="282" t="s">
        <v>66</v>
      </c>
      <c r="C22" s="282" t="s">
        <v>59</v>
      </c>
      <c r="D22" s="304">
        <v>0.05537037037037037</v>
      </c>
      <c r="E22" s="329">
        <v>2</v>
      </c>
      <c r="F22" s="284">
        <v>29</v>
      </c>
      <c r="G22" s="379">
        <v>0.032199074074074074</v>
      </c>
      <c r="H22" s="334">
        <f t="shared" si="0"/>
        <v>1.719626168224299</v>
      </c>
      <c r="I22">
        <v>87</v>
      </c>
      <c r="J22" s="336">
        <v>0.032060185185185185</v>
      </c>
    </row>
    <row r="23" spans="1:8" s="19" customFormat="1" ht="12.75">
      <c r="A23" s="378">
        <v>16</v>
      </c>
      <c r="B23" s="19" t="s">
        <v>474</v>
      </c>
      <c r="C23" s="19" t="s">
        <v>473</v>
      </c>
      <c r="D23" s="379">
        <v>0.05614583333333334</v>
      </c>
      <c r="G23" s="379"/>
      <c r="H23" s="334"/>
    </row>
    <row r="24" spans="1:10" s="5" customFormat="1" ht="12.75">
      <c r="A24" s="285">
        <v>17</v>
      </c>
      <c r="B24" s="286" t="s">
        <v>467</v>
      </c>
      <c r="C24" s="286" t="s">
        <v>303</v>
      </c>
      <c r="D24" s="305">
        <v>0.05693287037037037</v>
      </c>
      <c r="E24" s="330">
        <v>1</v>
      </c>
      <c r="F24" s="288">
        <v>30</v>
      </c>
      <c r="G24" s="379">
        <v>0.034027777777777775</v>
      </c>
      <c r="H24" s="334">
        <f aca="true" t="shared" si="1" ref="H24:H34">+D24/G24</f>
        <v>1.6731292517006804</v>
      </c>
      <c r="I24">
        <v>97</v>
      </c>
      <c r="J24" s="336">
        <v>0.03319444444444444</v>
      </c>
    </row>
    <row r="25" spans="1:10" ht="12.75">
      <c r="A25" s="281">
        <v>18</v>
      </c>
      <c r="B25" s="282" t="s">
        <v>63</v>
      </c>
      <c r="C25" s="282" t="s">
        <v>69</v>
      </c>
      <c r="D25" s="304">
        <v>0.056979166666666664</v>
      </c>
      <c r="E25" s="329">
        <v>3</v>
      </c>
      <c r="F25" s="284">
        <v>28</v>
      </c>
      <c r="G25" s="379">
        <v>0.03435185185185185</v>
      </c>
      <c r="H25" s="334">
        <f t="shared" si="1"/>
        <v>1.6586927223719676</v>
      </c>
      <c r="I25">
        <v>98</v>
      </c>
      <c r="J25" s="336">
        <v>0.03344907407407407</v>
      </c>
    </row>
    <row r="26" spans="1:10" ht="12.75">
      <c r="A26" s="277">
        <v>19</v>
      </c>
      <c r="B26" s="277" t="s">
        <v>21</v>
      </c>
      <c r="C26" s="278" t="s">
        <v>42</v>
      </c>
      <c r="D26" s="325">
        <v>0.057743055555555554</v>
      </c>
      <c r="E26" s="328">
        <v>6</v>
      </c>
      <c r="F26" s="280">
        <v>25</v>
      </c>
      <c r="G26" s="379">
        <v>0.029930555555555557</v>
      </c>
      <c r="H26" s="334">
        <f t="shared" si="1"/>
        <v>1.9292343387470996</v>
      </c>
      <c r="I26">
        <v>71</v>
      </c>
      <c r="J26" s="336">
        <v>0.03090277777777778</v>
      </c>
    </row>
    <row r="27" spans="1:10" s="5" customFormat="1" ht="12.75">
      <c r="A27" s="285">
        <v>20</v>
      </c>
      <c r="B27" s="286" t="s">
        <v>22</v>
      </c>
      <c r="C27" s="286" t="s">
        <v>46</v>
      </c>
      <c r="D27" s="305">
        <v>0.0584837962962963</v>
      </c>
      <c r="E27" s="330">
        <v>2</v>
      </c>
      <c r="F27" s="288">
        <v>29</v>
      </c>
      <c r="G27" s="379">
        <v>0.03353009259259259</v>
      </c>
      <c r="H27" s="334">
        <f t="shared" si="1"/>
        <v>1.744218156713842</v>
      </c>
      <c r="I27">
        <v>82</v>
      </c>
      <c r="J27" s="336">
        <v>0.03373842592592592</v>
      </c>
    </row>
    <row r="28" spans="1:10" s="5" customFormat="1" ht="12.75">
      <c r="A28" s="285">
        <v>21</v>
      </c>
      <c r="B28" s="286" t="s">
        <v>159</v>
      </c>
      <c r="C28" s="286" t="s">
        <v>164</v>
      </c>
      <c r="D28" s="305">
        <v>0.058912037037037034</v>
      </c>
      <c r="E28" s="330">
        <v>3</v>
      </c>
      <c r="F28" s="288">
        <v>28</v>
      </c>
      <c r="G28" s="379">
        <v>0.03395833333333333</v>
      </c>
      <c r="H28" s="334">
        <f t="shared" si="1"/>
        <v>1.734832992501704</v>
      </c>
      <c r="I28">
        <v>83</v>
      </c>
      <c r="J28" s="336">
        <v>0.03409722222222222</v>
      </c>
    </row>
    <row r="29" spans="1:10" ht="12.75">
      <c r="A29" s="281">
        <v>22</v>
      </c>
      <c r="B29" s="282" t="s">
        <v>62</v>
      </c>
      <c r="C29" s="282" t="s">
        <v>122</v>
      </c>
      <c r="D29" s="304">
        <v>0.05896990740740741</v>
      </c>
      <c r="E29" s="329">
        <v>4</v>
      </c>
      <c r="F29" s="284">
        <v>27</v>
      </c>
      <c r="G29" s="379">
        <v>0.03250608105019292</v>
      </c>
      <c r="H29" s="334">
        <f t="shared" si="1"/>
        <v>1.8141192509903445</v>
      </c>
      <c r="I29">
        <v>73</v>
      </c>
      <c r="J29" s="336">
        <v>0.03333941438352625</v>
      </c>
    </row>
    <row r="30" spans="1:10" s="5" customFormat="1" ht="12.75">
      <c r="A30" s="289">
        <v>23</v>
      </c>
      <c r="B30" s="290" t="s">
        <v>238</v>
      </c>
      <c r="C30" s="290" t="s">
        <v>254</v>
      </c>
      <c r="D30" s="306">
        <v>0.05956018518518519</v>
      </c>
      <c r="E30" s="332">
        <v>1</v>
      </c>
      <c r="F30" s="292">
        <v>30</v>
      </c>
      <c r="G30" s="379">
        <v>0.03599537037037037</v>
      </c>
      <c r="H30" s="334">
        <f t="shared" si="1"/>
        <v>1.6546623794212219</v>
      </c>
      <c r="I30">
        <v>99</v>
      </c>
      <c r="J30" s="336">
        <v>0.03502314814814815</v>
      </c>
    </row>
    <row r="31" spans="1:10" ht="12.75">
      <c r="A31" s="281">
        <v>24</v>
      </c>
      <c r="B31" s="282" t="s">
        <v>153</v>
      </c>
      <c r="C31" s="282" t="s">
        <v>154</v>
      </c>
      <c r="D31" s="304">
        <v>0.06028935185185185</v>
      </c>
      <c r="E31" s="329">
        <v>5</v>
      </c>
      <c r="F31" s="284">
        <v>26</v>
      </c>
      <c r="G31" s="379">
        <v>0.03247685185185185</v>
      </c>
      <c r="H31" s="334">
        <f t="shared" si="1"/>
        <v>1.856379187455453</v>
      </c>
      <c r="I31">
        <v>72</v>
      </c>
      <c r="J31" s="336">
        <v>0.03337962962962963</v>
      </c>
    </row>
    <row r="32" spans="1:10" s="5" customFormat="1" ht="12.75">
      <c r="A32" s="285">
        <v>25</v>
      </c>
      <c r="B32" s="286" t="s">
        <v>243</v>
      </c>
      <c r="C32" s="286" t="s">
        <v>220</v>
      </c>
      <c r="D32" s="305">
        <v>0.061701388888888896</v>
      </c>
      <c r="E32" s="330">
        <v>4</v>
      </c>
      <c r="F32" s="288">
        <v>27</v>
      </c>
      <c r="G32" s="379">
        <v>0.03471064814814815</v>
      </c>
      <c r="H32" s="334">
        <f t="shared" si="1"/>
        <v>1.7775925308436147</v>
      </c>
      <c r="I32">
        <v>78</v>
      </c>
      <c r="J32" s="336">
        <v>0.03519675925925926</v>
      </c>
    </row>
    <row r="33" spans="1:10" s="5" customFormat="1" ht="12.75">
      <c r="A33" s="285">
        <v>26</v>
      </c>
      <c r="B33" s="286" t="s">
        <v>404</v>
      </c>
      <c r="C33" s="286" t="s">
        <v>316</v>
      </c>
      <c r="D33" s="305">
        <v>0.06319444444444444</v>
      </c>
      <c r="E33" s="330">
        <v>5</v>
      </c>
      <c r="F33" s="288">
        <v>26</v>
      </c>
      <c r="G33" s="379">
        <v>0.03722222222222222</v>
      </c>
      <c r="H33" s="334">
        <f t="shared" si="1"/>
        <v>1.697761194029851</v>
      </c>
      <c r="I33">
        <v>93</v>
      </c>
      <c r="J33" s="336">
        <v>0.03666666666666667</v>
      </c>
    </row>
    <row r="34" spans="1:10" s="5" customFormat="1" ht="12.75">
      <c r="A34" s="285">
        <v>27</v>
      </c>
      <c r="B34" s="286" t="s">
        <v>65</v>
      </c>
      <c r="C34" s="286" t="s">
        <v>71</v>
      </c>
      <c r="D34" s="305">
        <v>0.06394675925925926</v>
      </c>
      <c r="E34" s="330">
        <v>6</v>
      </c>
      <c r="F34" s="288">
        <v>25</v>
      </c>
      <c r="G34" s="379">
        <v>0.03758101851851852</v>
      </c>
      <c r="H34" s="334">
        <f t="shared" si="1"/>
        <v>1.7015706806282722</v>
      </c>
      <c r="I34">
        <v>91</v>
      </c>
      <c r="J34" s="336">
        <v>0.03716435185185185</v>
      </c>
    </row>
    <row r="35" spans="1:8" s="19" customFormat="1" ht="12.75">
      <c r="A35" s="378">
        <v>28</v>
      </c>
      <c r="B35" s="19" t="s">
        <v>170</v>
      </c>
      <c r="C35" s="19" t="s">
        <v>171</v>
      </c>
      <c r="D35" s="379">
        <v>0.0671412037037037</v>
      </c>
      <c r="G35" s="379"/>
      <c r="H35" s="334"/>
    </row>
    <row r="36" spans="1:8" s="19" customFormat="1" ht="12.75">
      <c r="A36" s="378">
        <v>29</v>
      </c>
      <c r="B36" s="19" t="s">
        <v>451</v>
      </c>
      <c r="C36" s="19" t="s">
        <v>215</v>
      </c>
      <c r="D36" s="379">
        <v>0.06908564814814815</v>
      </c>
      <c r="G36" s="379"/>
      <c r="H36" s="334"/>
    </row>
    <row r="37" spans="1:10" ht="12.75">
      <c r="A37" s="293">
        <v>30</v>
      </c>
      <c r="B37" s="294" t="s">
        <v>157</v>
      </c>
      <c r="C37" s="294" t="s">
        <v>158</v>
      </c>
      <c r="D37" s="307">
        <v>0.07193287037037037</v>
      </c>
      <c r="E37" s="333">
        <v>1</v>
      </c>
      <c r="F37" s="296">
        <v>30</v>
      </c>
      <c r="G37" s="379">
        <v>0.041608796296296297</v>
      </c>
      <c r="H37" s="334">
        <f>+D37/G37</f>
        <v>1.7287899860917941</v>
      </c>
      <c r="I37">
        <v>84</v>
      </c>
      <c r="J37" s="336">
        <v>0.04167824074074074</v>
      </c>
    </row>
    <row r="38" spans="1:10" s="5" customFormat="1" ht="12.75">
      <c r="A38" s="285">
        <v>31</v>
      </c>
      <c r="B38" s="286" t="s">
        <v>406</v>
      </c>
      <c r="C38" s="286" t="s">
        <v>254</v>
      </c>
      <c r="D38" s="305">
        <v>0.07199074074074074</v>
      </c>
      <c r="E38" s="330">
        <v>7</v>
      </c>
      <c r="F38" s="288">
        <v>24</v>
      </c>
      <c r="G38" s="379">
        <v>0.03534504009387789</v>
      </c>
      <c r="H38" s="334">
        <f>+D38/G38</f>
        <v>2.0367989553705512</v>
      </c>
      <c r="I38">
        <v>70</v>
      </c>
      <c r="J38" s="336">
        <v>0.03638670676054456</v>
      </c>
    </row>
    <row r="39" spans="1:10" s="5" customFormat="1" ht="12.75">
      <c r="A39" s="289">
        <v>32</v>
      </c>
      <c r="B39" s="290" t="s">
        <v>140</v>
      </c>
      <c r="C39" s="290" t="s">
        <v>141</v>
      </c>
      <c r="D39" s="306">
        <v>0.07224537037037036</v>
      </c>
      <c r="E39" s="332">
        <v>2</v>
      </c>
      <c r="F39" s="292">
        <v>29</v>
      </c>
      <c r="G39" s="379">
        <v>0.04132459757963937</v>
      </c>
      <c r="H39" s="334">
        <f>+D39/G39</f>
        <v>1.748241352650598</v>
      </c>
      <c r="I39">
        <v>81</v>
      </c>
      <c r="J39" s="336">
        <v>0.04160237535741715</v>
      </c>
    </row>
    <row r="40" spans="1:10" ht="12.75">
      <c r="A40" s="293">
        <v>33</v>
      </c>
      <c r="B40" s="294" t="s">
        <v>15</v>
      </c>
      <c r="C40" s="294" t="s">
        <v>47</v>
      </c>
      <c r="D40" s="307">
        <v>0.07314814814814814</v>
      </c>
      <c r="E40" s="333">
        <v>2</v>
      </c>
      <c r="F40" s="296">
        <v>29</v>
      </c>
      <c r="G40" s="379">
        <v>0.042604166666666665</v>
      </c>
      <c r="H40" s="334">
        <f>+D40/G40</f>
        <v>1.7169247487095898</v>
      </c>
      <c r="I40">
        <v>89</v>
      </c>
      <c r="J40" s="336">
        <v>0.042326388888888886</v>
      </c>
    </row>
    <row r="41" spans="1:10" ht="12.75">
      <c r="A41" s="293">
        <v>34</v>
      </c>
      <c r="B41" s="294" t="s">
        <v>161</v>
      </c>
      <c r="C41" s="294" t="s">
        <v>162</v>
      </c>
      <c r="D41" s="307">
        <v>0.07890046296296296</v>
      </c>
      <c r="E41" s="333">
        <v>3</v>
      </c>
      <c r="F41" s="296">
        <v>28</v>
      </c>
      <c r="G41" s="379">
        <v>0.04960807952008364</v>
      </c>
      <c r="H41" s="334">
        <f>+D41/G41</f>
        <v>1.5904760620902572</v>
      </c>
      <c r="I41">
        <v>100</v>
      </c>
      <c r="J41" s="336">
        <v>0.04856641285341697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J1" sqref="J1:J16384"/>
    </sheetView>
  </sheetViews>
  <sheetFormatPr defaultColWidth="9.140625" defaultRowHeight="12.75"/>
  <cols>
    <col min="1" max="1" width="9.57421875" style="344" customWidth="1"/>
    <col min="2" max="2" width="10.7109375" style="349" bestFit="1" customWidth="1"/>
    <col min="3" max="3" width="11.00390625" style="349" bestFit="1" customWidth="1"/>
    <col min="4" max="4" width="8.140625" style="374" bestFit="1" customWidth="1"/>
    <col min="5" max="6" width="9.140625" style="349" customWidth="1"/>
    <col min="7" max="7" width="9.57421875" style="349" bestFit="1" customWidth="1"/>
    <col min="8" max="8" width="12.7109375" style="349" bestFit="1" customWidth="1"/>
    <col min="9" max="16384" width="9.140625" style="349" customWidth="1"/>
  </cols>
  <sheetData>
    <row r="1" spans="1:7" ht="18">
      <c r="A1" s="339" t="s">
        <v>518</v>
      </c>
      <c r="D1" s="3"/>
      <c r="G1" s="340"/>
    </row>
    <row r="2" spans="1:10" ht="12.75">
      <c r="A2" s="1"/>
      <c r="D2" s="3"/>
      <c r="G2" s="341"/>
      <c r="H2" s="342"/>
      <c r="I2" s="342"/>
      <c r="J2" s="341"/>
    </row>
    <row r="3" spans="1:10" ht="12.75">
      <c r="A3" s="1"/>
      <c r="D3" s="3"/>
      <c r="G3" s="341"/>
      <c r="H3" s="342"/>
      <c r="I3" s="342"/>
      <c r="J3" s="341"/>
    </row>
    <row r="4" spans="1:10" s="346" customFormat="1" ht="18" customHeight="1">
      <c r="A4" s="343"/>
      <c r="B4" s="344"/>
      <c r="C4" s="343"/>
      <c r="D4" s="364"/>
      <c r="G4" s="341" t="s">
        <v>304</v>
      </c>
      <c r="H4" s="342"/>
      <c r="I4" s="342"/>
      <c r="J4" s="341" t="s">
        <v>420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517</v>
      </c>
      <c r="C8" s="268" t="s">
        <v>255</v>
      </c>
      <c r="D8" s="323">
        <v>0.04465277777777778</v>
      </c>
      <c r="E8" s="326">
        <v>1</v>
      </c>
      <c r="F8" s="269">
        <v>30</v>
      </c>
      <c r="G8" s="372">
        <v>0.022522408413234104</v>
      </c>
      <c r="H8" s="334">
        <f aca="true" t="shared" si="0" ref="H8:H38">+D8/G8</f>
        <v>1.9825933780483231</v>
      </c>
      <c r="I8">
        <v>80</v>
      </c>
      <c r="J8" s="336">
        <v>0.022638149153974843</v>
      </c>
    </row>
    <row r="9" spans="1:10" ht="15">
      <c r="A9" s="267">
        <v>2</v>
      </c>
      <c r="B9" s="267" t="s">
        <v>248</v>
      </c>
      <c r="C9" s="268" t="s">
        <v>37</v>
      </c>
      <c r="D9" s="323">
        <v>0.04689814814814815</v>
      </c>
      <c r="E9" s="326">
        <v>2</v>
      </c>
      <c r="F9" s="269">
        <v>29</v>
      </c>
      <c r="G9" s="372">
        <v>0.02398148148148148</v>
      </c>
      <c r="H9" s="334">
        <f t="shared" si="0"/>
        <v>1.9555984555984558</v>
      </c>
      <c r="I9">
        <v>88</v>
      </c>
      <c r="J9" s="336">
        <v>0.023680555555555552</v>
      </c>
    </row>
    <row r="10" spans="1:10" ht="15">
      <c r="A10" s="267">
        <v>3</v>
      </c>
      <c r="B10" s="267" t="s">
        <v>18</v>
      </c>
      <c r="C10" s="268" t="s">
        <v>201</v>
      </c>
      <c r="D10" s="323">
        <v>0.0478125</v>
      </c>
      <c r="E10" s="326">
        <v>3</v>
      </c>
      <c r="F10" s="269">
        <v>28</v>
      </c>
      <c r="G10" s="372">
        <v>0.025</v>
      </c>
      <c r="H10" s="334">
        <f t="shared" si="0"/>
        <v>1.9124999999999999</v>
      </c>
      <c r="I10">
        <v>95</v>
      </c>
      <c r="J10" s="336">
        <v>0.02425925925925926</v>
      </c>
    </row>
    <row r="11" spans="1:10" ht="15">
      <c r="A11" s="267">
        <v>4</v>
      </c>
      <c r="B11" s="267" t="s">
        <v>0</v>
      </c>
      <c r="C11" s="268" t="s">
        <v>29</v>
      </c>
      <c r="D11" s="323">
        <v>0.049375</v>
      </c>
      <c r="E11" s="326">
        <v>4</v>
      </c>
      <c r="F11" s="269">
        <v>27</v>
      </c>
      <c r="G11" s="372">
        <v>0.025474537037037035</v>
      </c>
      <c r="H11" s="334">
        <f t="shared" si="0"/>
        <v>1.9382099045888235</v>
      </c>
      <c r="I11">
        <v>93</v>
      </c>
      <c r="J11" s="336">
        <v>0.024861111111111108</v>
      </c>
    </row>
    <row r="12" spans="1:10" ht="15">
      <c r="A12" s="267">
        <v>5</v>
      </c>
      <c r="B12" s="267" t="s">
        <v>399</v>
      </c>
      <c r="C12" s="268" t="s">
        <v>42</v>
      </c>
      <c r="D12" s="323">
        <v>0.050451388888888886</v>
      </c>
      <c r="E12" s="326">
        <v>5</v>
      </c>
      <c r="F12" s="269">
        <v>26</v>
      </c>
      <c r="G12" s="372">
        <v>0.026909722222222224</v>
      </c>
      <c r="H12" s="334">
        <f t="shared" si="0"/>
        <v>1.874838709677419</v>
      </c>
      <c r="I12">
        <v>97</v>
      </c>
      <c r="J12" s="336">
        <v>0.02605324074074074</v>
      </c>
    </row>
    <row r="13" spans="1:10" ht="15">
      <c r="A13" s="267">
        <v>6</v>
      </c>
      <c r="B13" s="267" t="s">
        <v>62</v>
      </c>
      <c r="C13" s="268" t="s">
        <v>97</v>
      </c>
      <c r="D13" s="323">
        <v>0.051215277777777776</v>
      </c>
      <c r="E13" s="326">
        <v>6</v>
      </c>
      <c r="F13" s="269">
        <v>25</v>
      </c>
      <c r="G13" s="372">
        <v>0.026446759259259264</v>
      </c>
      <c r="H13" s="334">
        <f t="shared" si="0"/>
        <v>1.9365426695842447</v>
      </c>
      <c r="I13">
        <v>94</v>
      </c>
      <c r="J13" s="336">
        <v>0.02577546296296297</v>
      </c>
    </row>
    <row r="14" spans="1:10" ht="15">
      <c r="A14" s="267">
        <v>7</v>
      </c>
      <c r="B14" s="267" t="s">
        <v>18</v>
      </c>
      <c r="C14" s="268" t="s">
        <v>155</v>
      </c>
      <c r="D14" s="323">
        <v>0.05133101851851852</v>
      </c>
      <c r="E14" s="326">
        <v>7</v>
      </c>
      <c r="F14" s="269">
        <v>24</v>
      </c>
      <c r="G14" s="372">
        <v>0.025983796296296297</v>
      </c>
      <c r="H14" s="334">
        <f t="shared" si="0"/>
        <v>1.975501113585746</v>
      </c>
      <c r="I14">
        <v>84</v>
      </c>
      <c r="J14" s="336">
        <v>0.025925925925925925</v>
      </c>
    </row>
    <row r="15" spans="1:10" ht="15">
      <c r="A15" s="272">
        <v>8</v>
      </c>
      <c r="B15" s="272" t="s">
        <v>1</v>
      </c>
      <c r="C15" s="273" t="s">
        <v>31</v>
      </c>
      <c r="D15" s="324">
        <v>0.053321759259259256</v>
      </c>
      <c r="E15" s="327">
        <v>1</v>
      </c>
      <c r="F15" s="297">
        <v>30</v>
      </c>
      <c r="G15" s="372">
        <v>0.027418981481481485</v>
      </c>
      <c r="H15" s="334">
        <f t="shared" si="0"/>
        <v>1.9447024060785139</v>
      </c>
      <c r="I15">
        <v>91</v>
      </c>
      <c r="J15" s="336">
        <v>0.026932870370370374</v>
      </c>
    </row>
    <row r="16" spans="1:10" ht="15">
      <c r="A16" s="272">
        <v>9</v>
      </c>
      <c r="B16" s="272" t="s">
        <v>105</v>
      </c>
      <c r="C16" s="273" t="s">
        <v>106</v>
      </c>
      <c r="D16" s="324">
        <v>0.054675925925925926</v>
      </c>
      <c r="E16" s="327">
        <v>2</v>
      </c>
      <c r="F16" s="297">
        <v>29</v>
      </c>
      <c r="G16" s="372">
        <v>0.02815972222222222</v>
      </c>
      <c r="H16" s="334">
        <f t="shared" si="0"/>
        <v>1.9416358405260996</v>
      </c>
      <c r="I16">
        <v>92</v>
      </c>
      <c r="J16" s="336">
        <v>0.027604166666666666</v>
      </c>
    </row>
    <row r="17" spans="1:10" ht="15">
      <c r="A17" s="272">
        <v>10</v>
      </c>
      <c r="B17" s="272" t="s">
        <v>62</v>
      </c>
      <c r="C17" s="273" t="s">
        <v>68</v>
      </c>
      <c r="D17" s="324">
        <v>0.05533564814814815</v>
      </c>
      <c r="E17" s="327">
        <v>3</v>
      </c>
      <c r="F17" s="297">
        <v>28</v>
      </c>
      <c r="G17" s="372">
        <v>0.03025462962962963</v>
      </c>
      <c r="H17" s="334">
        <f t="shared" si="0"/>
        <v>1.8289977046671766</v>
      </c>
      <c r="I17">
        <v>99</v>
      </c>
      <c r="J17" s="336">
        <v>0.029270833333333336</v>
      </c>
    </row>
    <row r="18" spans="1:10" ht="15">
      <c r="A18" s="277">
        <v>11</v>
      </c>
      <c r="B18" s="277" t="s">
        <v>142</v>
      </c>
      <c r="C18" s="278" t="s">
        <v>143</v>
      </c>
      <c r="D18" s="325">
        <v>0.05846064814814815</v>
      </c>
      <c r="E18" s="328">
        <v>1</v>
      </c>
      <c r="F18" s="280">
        <v>30</v>
      </c>
      <c r="G18" s="372">
        <v>0.029143518518518517</v>
      </c>
      <c r="H18" s="334">
        <f t="shared" si="0"/>
        <v>2.005957108816521</v>
      </c>
      <c r="I18">
        <v>75</v>
      </c>
      <c r="J18" s="336">
        <v>0.029571759259259256</v>
      </c>
    </row>
    <row r="19" spans="1:10" ht="15">
      <c r="A19" s="277">
        <v>12</v>
      </c>
      <c r="B19" s="277" t="s">
        <v>136</v>
      </c>
      <c r="C19" s="278" t="s">
        <v>208</v>
      </c>
      <c r="D19" s="325">
        <v>0.059363425925925924</v>
      </c>
      <c r="E19" s="328">
        <v>2</v>
      </c>
      <c r="F19" s="280">
        <v>29</v>
      </c>
      <c r="G19" s="372">
        <v>0.03006944444444444</v>
      </c>
      <c r="H19" s="334">
        <f t="shared" si="0"/>
        <v>1.9742109314857585</v>
      </c>
      <c r="I19">
        <v>85</v>
      </c>
      <c r="J19" s="336">
        <v>0.0299537037037037</v>
      </c>
    </row>
    <row r="20" spans="1:10" ht="15">
      <c r="A20" s="277">
        <v>13</v>
      </c>
      <c r="B20" s="277" t="s">
        <v>129</v>
      </c>
      <c r="C20" s="278" t="s">
        <v>130</v>
      </c>
      <c r="D20" s="325">
        <v>0.05978009259259259</v>
      </c>
      <c r="E20" s="328">
        <v>3</v>
      </c>
      <c r="F20" s="280">
        <v>28</v>
      </c>
      <c r="G20" s="372">
        <v>0.030625</v>
      </c>
      <c r="H20" s="334">
        <f t="shared" si="0"/>
        <v>1.9520030234315948</v>
      </c>
      <c r="I20">
        <v>90</v>
      </c>
      <c r="J20" s="336">
        <v>0.03019675925925926</v>
      </c>
    </row>
    <row r="21" spans="1:10" ht="15">
      <c r="A21" s="277">
        <v>14</v>
      </c>
      <c r="B21" s="277" t="s">
        <v>62</v>
      </c>
      <c r="C21" s="278" t="s">
        <v>212</v>
      </c>
      <c r="D21" s="325">
        <v>0.06112268518518518</v>
      </c>
      <c r="E21" s="328">
        <v>4</v>
      </c>
      <c r="F21" s="280">
        <v>27</v>
      </c>
      <c r="G21" s="372">
        <v>0.029988425925925922</v>
      </c>
      <c r="H21" s="334">
        <f t="shared" si="0"/>
        <v>2.0382091856426094</v>
      </c>
      <c r="I21">
        <v>74</v>
      </c>
      <c r="J21" s="336">
        <v>0.030474537037037033</v>
      </c>
    </row>
    <row r="22" spans="1:10" ht="15">
      <c r="A22" s="281">
        <v>15</v>
      </c>
      <c r="B22" s="282" t="s">
        <v>218</v>
      </c>
      <c r="C22" s="282" t="s">
        <v>217</v>
      </c>
      <c r="D22" s="304">
        <v>0.06118055555555556</v>
      </c>
      <c r="E22" s="329">
        <v>1</v>
      </c>
      <c r="F22" s="284">
        <v>30</v>
      </c>
      <c r="G22" s="372">
        <v>0.032870370370370376</v>
      </c>
      <c r="H22" s="334">
        <f t="shared" si="0"/>
        <v>1.8612676056338024</v>
      </c>
      <c r="I22">
        <v>98</v>
      </c>
      <c r="J22" s="336">
        <v>0.03194444444444445</v>
      </c>
    </row>
    <row r="23" spans="1:10" ht="15">
      <c r="A23" s="272">
        <v>16</v>
      </c>
      <c r="B23" s="272" t="s">
        <v>205</v>
      </c>
      <c r="C23" s="273" t="s">
        <v>44</v>
      </c>
      <c r="D23" s="324">
        <v>0.06208333333333333</v>
      </c>
      <c r="E23" s="327">
        <v>4</v>
      </c>
      <c r="F23" s="297">
        <v>27</v>
      </c>
      <c r="G23" s="372">
        <v>0.02767361111111111</v>
      </c>
      <c r="H23" s="334">
        <f t="shared" si="0"/>
        <v>2.243412797992472</v>
      </c>
      <c r="I23">
        <v>67</v>
      </c>
      <c r="J23" s="336">
        <v>0.028599537037037038</v>
      </c>
    </row>
    <row r="24" spans="1:10" ht="15">
      <c r="A24" s="277">
        <v>17</v>
      </c>
      <c r="B24" s="277" t="s">
        <v>86</v>
      </c>
      <c r="C24" s="278" t="s">
        <v>187</v>
      </c>
      <c r="D24" s="325">
        <v>0.06246527777777778</v>
      </c>
      <c r="E24" s="328">
        <v>5</v>
      </c>
      <c r="F24" s="280">
        <v>26</v>
      </c>
      <c r="G24" s="372">
        <v>0.0315625</v>
      </c>
      <c r="H24" s="334">
        <f t="shared" si="0"/>
        <v>1.979097909790979</v>
      </c>
      <c r="I24">
        <v>82</v>
      </c>
      <c r="J24" s="336">
        <v>0.0315625</v>
      </c>
    </row>
    <row r="25" spans="1:10" ht="15">
      <c r="A25" s="281">
        <v>18</v>
      </c>
      <c r="B25" s="282" t="s">
        <v>93</v>
      </c>
      <c r="C25" s="282" t="s">
        <v>148</v>
      </c>
      <c r="D25" s="304">
        <v>0.06289351851851852</v>
      </c>
      <c r="E25" s="329">
        <v>2</v>
      </c>
      <c r="F25" s="284">
        <v>29</v>
      </c>
      <c r="G25" s="372">
        <v>0.031689814814814816</v>
      </c>
      <c r="H25" s="334">
        <f t="shared" si="0"/>
        <v>1.9846603360116872</v>
      </c>
      <c r="I25">
        <v>78</v>
      </c>
      <c r="J25" s="336">
        <v>0.031932870370370375</v>
      </c>
    </row>
    <row r="26" spans="1:10" ht="15">
      <c r="A26" s="277">
        <v>19</v>
      </c>
      <c r="B26" s="277" t="s">
        <v>129</v>
      </c>
      <c r="C26" s="278" t="s">
        <v>215</v>
      </c>
      <c r="D26" s="325">
        <v>0.063125</v>
      </c>
      <c r="E26" s="328">
        <v>6</v>
      </c>
      <c r="F26" s="280">
        <v>25</v>
      </c>
      <c r="G26" s="372">
        <v>0.03068287037037037</v>
      </c>
      <c r="H26" s="334">
        <f t="shared" si="0"/>
        <v>2.057336854017352</v>
      </c>
      <c r="I26">
        <v>73</v>
      </c>
      <c r="J26" s="336">
        <v>0.031238425925925926</v>
      </c>
    </row>
    <row r="27" spans="1:10" ht="15">
      <c r="A27" s="281">
        <v>20</v>
      </c>
      <c r="B27" s="282" t="s">
        <v>242</v>
      </c>
      <c r="C27" s="282" t="s">
        <v>59</v>
      </c>
      <c r="D27" s="304">
        <v>0.06359953703703704</v>
      </c>
      <c r="E27" s="329">
        <v>3</v>
      </c>
      <c r="F27" s="284">
        <v>28</v>
      </c>
      <c r="G27" s="372">
        <v>0.03244212962962963</v>
      </c>
      <c r="H27" s="334">
        <f t="shared" si="0"/>
        <v>1.9603995718872635</v>
      </c>
      <c r="I27">
        <v>87</v>
      </c>
      <c r="J27" s="336">
        <v>0.032199074074074074</v>
      </c>
    </row>
    <row r="28" spans="1:10" ht="15">
      <c r="A28" s="277">
        <v>21</v>
      </c>
      <c r="B28" s="277" t="s">
        <v>18</v>
      </c>
      <c r="C28" s="278" t="s">
        <v>51</v>
      </c>
      <c r="D28" s="325">
        <v>0.0641087962962963</v>
      </c>
      <c r="E28" s="328">
        <v>7</v>
      </c>
      <c r="F28" s="280">
        <v>24</v>
      </c>
      <c r="G28" s="372">
        <v>0.032326388888888884</v>
      </c>
      <c r="H28" s="334">
        <f t="shared" si="0"/>
        <v>1.9831722162549235</v>
      </c>
      <c r="I28">
        <v>79</v>
      </c>
      <c r="J28" s="336">
        <v>0.03251157407407407</v>
      </c>
    </row>
    <row r="29" spans="1:10" ht="15">
      <c r="A29" s="277">
        <v>22</v>
      </c>
      <c r="B29" s="277" t="s">
        <v>23</v>
      </c>
      <c r="C29" s="278" t="s">
        <v>135</v>
      </c>
      <c r="D29" s="325">
        <v>0.06516203703703703</v>
      </c>
      <c r="E29" s="328">
        <v>8</v>
      </c>
      <c r="F29" s="280">
        <v>23</v>
      </c>
      <c r="G29" s="372">
        <v>0.03125</v>
      </c>
      <c r="H29" s="334">
        <f t="shared" si="0"/>
        <v>2.085185185185185</v>
      </c>
      <c r="I29">
        <v>71</v>
      </c>
      <c r="J29" s="336">
        <v>0.031921296296296295</v>
      </c>
    </row>
    <row r="30" spans="1:10" ht="15">
      <c r="A30" s="281">
        <v>23</v>
      </c>
      <c r="B30" s="282" t="s">
        <v>153</v>
      </c>
      <c r="C30" s="282" t="s">
        <v>154</v>
      </c>
      <c r="D30" s="304">
        <v>0.06759259259259259</v>
      </c>
      <c r="E30" s="329">
        <v>4</v>
      </c>
      <c r="F30" s="284">
        <v>27</v>
      </c>
      <c r="G30" s="372">
        <v>0.03162037037037037</v>
      </c>
      <c r="H30" s="334">
        <f t="shared" si="0"/>
        <v>2.1376281112737923</v>
      </c>
      <c r="I30">
        <v>68</v>
      </c>
      <c r="J30" s="336">
        <v>0.03247685185185185</v>
      </c>
    </row>
    <row r="31" spans="1:10" ht="15">
      <c r="A31" s="281">
        <v>24</v>
      </c>
      <c r="B31" s="282" t="s">
        <v>66</v>
      </c>
      <c r="C31" s="282" t="s">
        <v>72</v>
      </c>
      <c r="D31" s="304">
        <v>0.06831018518518518</v>
      </c>
      <c r="E31" s="329">
        <v>5</v>
      </c>
      <c r="F31" s="284">
        <v>26</v>
      </c>
      <c r="G31" s="372">
        <v>0.03431712962962963</v>
      </c>
      <c r="H31" s="334">
        <f t="shared" si="0"/>
        <v>1.9905564924114671</v>
      </c>
      <c r="I31">
        <v>77</v>
      </c>
      <c r="J31" s="336">
        <v>0.034618055555555555</v>
      </c>
    </row>
    <row r="32" spans="1:10" s="5" customFormat="1" ht="15">
      <c r="A32" s="285">
        <v>25</v>
      </c>
      <c r="B32" s="286" t="s">
        <v>243</v>
      </c>
      <c r="C32" s="286" t="s">
        <v>220</v>
      </c>
      <c r="D32" s="305">
        <v>0.0685763888888889</v>
      </c>
      <c r="E32" s="330">
        <v>1</v>
      </c>
      <c r="F32" s="288">
        <v>30</v>
      </c>
      <c r="G32" s="372">
        <v>0.03508101851851852</v>
      </c>
      <c r="H32" s="334">
        <f t="shared" si="0"/>
        <v>1.954800395908941</v>
      </c>
      <c r="I32">
        <v>89</v>
      </c>
      <c r="J32" s="336">
        <v>0.03471064814814815</v>
      </c>
    </row>
    <row r="33" spans="1:10" ht="15">
      <c r="A33" s="281">
        <v>26</v>
      </c>
      <c r="B33" s="282" t="s">
        <v>63</v>
      </c>
      <c r="C33" s="282" t="s">
        <v>69</v>
      </c>
      <c r="D33" s="304">
        <v>0.07099537037037038</v>
      </c>
      <c r="E33" s="329">
        <v>6</v>
      </c>
      <c r="F33" s="284">
        <v>25</v>
      </c>
      <c r="G33" s="372">
        <v>0.03361111111111111</v>
      </c>
      <c r="H33" s="334">
        <f t="shared" si="0"/>
        <v>2.1122589531680442</v>
      </c>
      <c r="I33">
        <v>70</v>
      </c>
      <c r="J33" s="336">
        <v>0.034351851851851856</v>
      </c>
    </row>
    <row r="34" spans="1:10" ht="15">
      <c r="A34" s="281">
        <v>27</v>
      </c>
      <c r="B34" s="282" t="s">
        <v>117</v>
      </c>
      <c r="C34" s="282" t="s">
        <v>110</v>
      </c>
      <c r="D34" s="304">
        <v>0.07100694444444444</v>
      </c>
      <c r="E34" s="329">
        <v>7</v>
      </c>
      <c r="F34" s="284">
        <v>24</v>
      </c>
      <c r="G34" s="372">
        <v>0.03333333333333333</v>
      </c>
      <c r="H34" s="334">
        <f t="shared" si="0"/>
        <v>2.1302083333333335</v>
      </c>
      <c r="I34">
        <v>69</v>
      </c>
      <c r="J34" s="336">
        <v>0.034131944444444444</v>
      </c>
    </row>
    <row r="35" spans="1:10" s="5" customFormat="1" ht="15">
      <c r="A35" s="285">
        <v>28</v>
      </c>
      <c r="B35" s="286" t="s">
        <v>8</v>
      </c>
      <c r="C35" s="286" t="s">
        <v>41</v>
      </c>
      <c r="D35" s="305">
        <v>0.07167824074074074</v>
      </c>
      <c r="E35" s="330">
        <v>2</v>
      </c>
      <c r="F35" s="288">
        <v>29</v>
      </c>
      <c r="G35" s="372">
        <v>0.03622038579901409</v>
      </c>
      <c r="H35" s="334">
        <f t="shared" si="0"/>
        <v>1.978947467276613</v>
      </c>
      <c r="I35">
        <v>83</v>
      </c>
      <c r="J35" s="336">
        <v>0.03622038579901409</v>
      </c>
    </row>
    <row r="36" spans="1:10" s="5" customFormat="1" ht="15">
      <c r="A36" s="285">
        <v>29</v>
      </c>
      <c r="B36" s="286" t="s">
        <v>404</v>
      </c>
      <c r="C36" s="286" t="s">
        <v>316</v>
      </c>
      <c r="D36" s="305">
        <v>0.07357638888888889</v>
      </c>
      <c r="E36" s="330">
        <v>3</v>
      </c>
      <c r="F36" s="288">
        <v>28</v>
      </c>
      <c r="G36" s="372">
        <v>0.03716435185185185</v>
      </c>
      <c r="H36" s="334">
        <f t="shared" si="0"/>
        <v>1.9797570850202428</v>
      </c>
      <c r="I36">
        <v>81</v>
      </c>
      <c r="J36" s="336">
        <v>0.03722222222222222</v>
      </c>
    </row>
    <row r="37" spans="1:10" s="5" customFormat="1" ht="15">
      <c r="A37" s="285">
        <v>30</v>
      </c>
      <c r="B37" s="286" t="s">
        <v>65</v>
      </c>
      <c r="C37" s="286" t="s">
        <v>71</v>
      </c>
      <c r="D37" s="305">
        <v>0.07434027777777778</v>
      </c>
      <c r="E37" s="330">
        <v>4</v>
      </c>
      <c r="F37" s="288">
        <v>27</v>
      </c>
      <c r="G37" s="372">
        <v>0.037766203703703705</v>
      </c>
      <c r="H37" s="334">
        <f t="shared" si="0"/>
        <v>1.9684339564817654</v>
      </c>
      <c r="I37">
        <v>86</v>
      </c>
      <c r="J37" s="336">
        <v>0.03758101851851852</v>
      </c>
    </row>
    <row r="38" spans="1:10" s="5" customFormat="1" ht="15">
      <c r="A38" s="285">
        <v>31</v>
      </c>
      <c r="B38" s="286" t="s">
        <v>23</v>
      </c>
      <c r="C38" s="286" t="s">
        <v>190</v>
      </c>
      <c r="D38" s="305">
        <v>0.07866898148148148</v>
      </c>
      <c r="E38" s="330">
        <v>5</v>
      </c>
      <c r="F38" s="288">
        <v>26</v>
      </c>
      <c r="G38" s="372">
        <v>0.039467592592592596</v>
      </c>
      <c r="H38" s="334">
        <f t="shared" si="0"/>
        <v>1.993255131964809</v>
      </c>
      <c r="I38">
        <v>76</v>
      </c>
      <c r="J38" s="336">
        <v>0.039837962962962964</v>
      </c>
    </row>
    <row r="39" spans="1:8" ht="15">
      <c r="A39" s="375">
        <v>32</v>
      </c>
      <c r="B39" s="349" t="s">
        <v>451</v>
      </c>
      <c r="C39" s="349" t="s">
        <v>215</v>
      </c>
      <c r="D39" s="372">
        <v>0.08005787037037038</v>
      </c>
      <c r="E39" s="373"/>
      <c r="G39" s="372"/>
      <c r="H39" s="334"/>
    </row>
    <row r="40" spans="1:10" ht="15">
      <c r="A40" s="293">
        <v>33</v>
      </c>
      <c r="B40" s="294" t="s">
        <v>157</v>
      </c>
      <c r="C40" s="294" t="s">
        <v>158</v>
      </c>
      <c r="D40" s="307">
        <v>0.08109953703703704</v>
      </c>
      <c r="E40" s="333">
        <v>1</v>
      </c>
      <c r="F40" s="296">
        <v>30</v>
      </c>
      <c r="G40" s="372">
        <v>0.0424074074074074</v>
      </c>
      <c r="H40" s="334">
        <f>+D40/G40</f>
        <v>1.9123908296943235</v>
      </c>
      <c r="I40">
        <v>96</v>
      </c>
      <c r="J40" s="336">
        <v>0.04160879629629629</v>
      </c>
    </row>
    <row r="41" spans="1:10" ht="15">
      <c r="A41" s="293">
        <v>34</v>
      </c>
      <c r="B41" s="294" t="s">
        <v>24</v>
      </c>
      <c r="C41" s="294" t="s">
        <v>244</v>
      </c>
      <c r="D41" s="307">
        <v>0.08219907407407408</v>
      </c>
      <c r="E41" s="333">
        <v>2</v>
      </c>
      <c r="F41" s="296">
        <v>29</v>
      </c>
      <c r="G41" s="372">
        <v>0.044984554060966825</v>
      </c>
      <c r="H41" s="334">
        <f>+D41/G41</f>
        <v>1.8272732894644466</v>
      </c>
      <c r="I41">
        <v>100</v>
      </c>
      <c r="J41" s="336">
        <v>0.043942887394300155</v>
      </c>
    </row>
    <row r="42" spans="1:10" s="5" customFormat="1" ht="15">
      <c r="A42" s="285">
        <v>35</v>
      </c>
      <c r="B42" s="286" t="s">
        <v>114</v>
      </c>
      <c r="C42" s="286" t="s">
        <v>70</v>
      </c>
      <c r="D42" s="305">
        <v>0.08260416666666667</v>
      </c>
      <c r="E42" s="330">
        <v>6</v>
      </c>
      <c r="F42" s="288">
        <v>25</v>
      </c>
      <c r="G42" s="372">
        <v>0.034722222222222224</v>
      </c>
      <c r="H42" s="334">
        <f>+D42/G42</f>
        <v>2.379</v>
      </c>
      <c r="I42">
        <v>66</v>
      </c>
      <c r="J42" s="336">
        <v>0.03570601851851852</v>
      </c>
    </row>
    <row r="43" spans="1:10" s="5" customFormat="1" ht="15">
      <c r="A43" s="285">
        <v>36</v>
      </c>
      <c r="B43" s="286" t="s">
        <v>62</v>
      </c>
      <c r="C43" s="286" t="s">
        <v>35</v>
      </c>
      <c r="D43" s="305">
        <v>0.08725694444444444</v>
      </c>
      <c r="E43" s="330">
        <v>7</v>
      </c>
      <c r="F43" s="288">
        <v>24</v>
      </c>
      <c r="G43" s="372">
        <v>0.036377314814814814</v>
      </c>
      <c r="H43" s="334">
        <f>+D43/G43</f>
        <v>2.398663697104677</v>
      </c>
      <c r="I43">
        <v>65</v>
      </c>
      <c r="J43" s="336">
        <v>0.037418981481481484</v>
      </c>
    </row>
    <row r="44" spans="1:10" ht="15">
      <c r="A44" s="293">
        <v>37</v>
      </c>
      <c r="B44" s="294" t="s">
        <v>11</v>
      </c>
      <c r="C44" s="294" t="s">
        <v>35</v>
      </c>
      <c r="D44" s="307">
        <v>0.08725694444444444</v>
      </c>
      <c r="E44" s="333">
        <v>3</v>
      </c>
      <c r="F44" s="296">
        <v>28</v>
      </c>
      <c r="G44" s="372">
        <v>0.04206018518518518</v>
      </c>
      <c r="H44" s="334">
        <f>+D44/G44</f>
        <v>2.0745734727572924</v>
      </c>
      <c r="I44">
        <v>72</v>
      </c>
      <c r="J44" s="336">
        <v>0.04267361111111111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13.00390625" style="0" bestFit="1" customWidth="1"/>
    <col min="4" max="4" width="11.140625" style="0" bestFit="1" customWidth="1"/>
    <col min="5" max="5" width="5.7109375" style="0" bestFit="1" customWidth="1"/>
    <col min="6" max="6" width="5.140625" style="0" bestFit="1" customWidth="1"/>
    <col min="7" max="7" width="9.00390625" style="0" bestFit="1" customWidth="1"/>
    <col min="8" max="8" width="7.00390625" style="0" bestFit="1" customWidth="1"/>
    <col min="9" max="9" width="8.28125" style="0" bestFit="1" customWidth="1"/>
    <col min="10" max="10" width="6.7109375" style="0" bestFit="1" customWidth="1"/>
    <col min="11" max="11" width="7.28125" style="0" bestFit="1" customWidth="1"/>
    <col min="12" max="12" width="12.00390625" style="0" bestFit="1" customWidth="1"/>
    <col min="13" max="15" width="6.8515625" style="0" bestFit="1" customWidth="1"/>
    <col min="16" max="17" width="6.28125" style="0" bestFit="1" customWidth="1"/>
    <col min="18" max="21" width="7.140625" style="0" bestFit="1" customWidth="1"/>
    <col min="22" max="22" width="6.57421875" style="0" bestFit="1" customWidth="1"/>
    <col min="23" max="24" width="10.28125" style="0" bestFit="1" customWidth="1"/>
    <col min="25" max="26" width="5.7109375" style="0" customWidth="1"/>
  </cols>
  <sheetData>
    <row r="1" ht="13.5" thickBot="1"/>
    <row r="2" spans="2:25" ht="33" thickBot="1" thickTop="1">
      <c r="B2" s="31" t="s">
        <v>392</v>
      </c>
      <c r="T2" s="449" t="s">
        <v>324</v>
      </c>
      <c r="U2" s="450"/>
      <c r="V2" s="450"/>
      <c r="W2" s="450"/>
      <c r="X2" s="450"/>
      <c r="Y2" s="451"/>
    </row>
    <row r="3" ht="13.5" thickTop="1"/>
    <row r="4" ht="13.5" thickBot="1"/>
    <row r="5" spans="2:26" ht="14.25" thickBot="1" thickTop="1">
      <c r="B5" s="224"/>
      <c r="C5" s="225"/>
      <c r="D5" s="225"/>
      <c r="E5" s="226">
        <v>1</v>
      </c>
      <c r="F5" s="227">
        <v>2</v>
      </c>
      <c r="G5" s="227">
        <v>3</v>
      </c>
      <c r="H5" s="227">
        <v>4</v>
      </c>
      <c r="I5" s="227">
        <v>5</v>
      </c>
      <c r="J5" s="227">
        <v>6</v>
      </c>
      <c r="K5" s="227">
        <v>7</v>
      </c>
      <c r="L5" s="227">
        <v>8</v>
      </c>
      <c r="M5" s="227">
        <v>9</v>
      </c>
      <c r="N5" s="227">
        <v>10</v>
      </c>
      <c r="O5" s="227">
        <v>11</v>
      </c>
      <c r="P5" s="227">
        <v>12</v>
      </c>
      <c r="Q5" s="227">
        <v>13</v>
      </c>
      <c r="R5" s="227">
        <v>14</v>
      </c>
      <c r="S5" s="227">
        <v>15</v>
      </c>
      <c r="T5" s="227">
        <v>16</v>
      </c>
      <c r="U5" s="227">
        <v>17</v>
      </c>
      <c r="V5" s="227">
        <v>18</v>
      </c>
      <c r="W5" s="227">
        <v>19</v>
      </c>
      <c r="X5" s="227">
        <v>20</v>
      </c>
      <c r="Y5" s="228"/>
      <c r="Z5" s="229"/>
    </row>
    <row r="6" spans="2:26" ht="15" customHeight="1" thickBot="1">
      <c r="B6" s="230"/>
      <c r="C6" s="231"/>
      <c r="D6" s="232"/>
      <c r="E6" s="233" t="s">
        <v>368</v>
      </c>
      <c r="F6" s="41" t="s">
        <v>368</v>
      </c>
      <c r="G6" s="41">
        <v>42428</v>
      </c>
      <c r="H6" s="41">
        <v>42441</v>
      </c>
      <c r="I6" s="41" t="s">
        <v>416</v>
      </c>
      <c r="J6" s="41">
        <v>42477</v>
      </c>
      <c r="K6" s="42">
        <v>42511</v>
      </c>
      <c r="L6" s="42" t="s">
        <v>617</v>
      </c>
      <c r="M6" s="42">
        <v>42533</v>
      </c>
      <c r="N6" s="42">
        <v>42540</v>
      </c>
      <c r="O6" s="41">
        <v>42554</v>
      </c>
      <c r="P6" s="42">
        <v>42557</v>
      </c>
      <c r="Q6" s="41">
        <v>42559</v>
      </c>
      <c r="R6" s="41">
        <v>42585</v>
      </c>
      <c r="S6" s="42">
        <v>42614</v>
      </c>
      <c r="T6" s="41">
        <v>42617</v>
      </c>
      <c r="U6" s="42">
        <v>42624</v>
      </c>
      <c r="V6" s="42">
        <v>42652</v>
      </c>
      <c r="W6" s="41">
        <v>42680</v>
      </c>
      <c r="X6" s="424">
        <v>42750</v>
      </c>
      <c r="Y6" s="43"/>
      <c r="Z6" s="234"/>
    </row>
    <row r="7" spans="2:26" ht="91.5" customHeight="1" thickBot="1">
      <c r="B7" s="458"/>
      <c r="C7" s="459"/>
      <c r="D7" s="235"/>
      <c r="E7" s="236" t="s">
        <v>410</v>
      </c>
      <c r="F7" s="237" t="s">
        <v>411</v>
      </c>
      <c r="G7" s="237" t="s">
        <v>412</v>
      </c>
      <c r="H7" s="237" t="s">
        <v>414</v>
      </c>
      <c r="I7" s="237" t="s">
        <v>417</v>
      </c>
      <c r="J7" s="237" t="s">
        <v>369</v>
      </c>
      <c r="K7" s="237" t="s">
        <v>370</v>
      </c>
      <c r="L7" s="237" t="s">
        <v>278</v>
      </c>
      <c r="M7" s="237" t="s">
        <v>419</v>
      </c>
      <c r="N7" s="237" t="s">
        <v>304</v>
      </c>
      <c r="O7" s="237" t="s">
        <v>420</v>
      </c>
      <c r="P7" s="237" t="s">
        <v>371</v>
      </c>
      <c r="Q7" s="237" t="s">
        <v>461</v>
      </c>
      <c r="R7" s="237" t="s">
        <v>486</v>
      </c>
      <c r="S7" s="237" t="s">
        <v>421</v>
      </c>
      <c r="T7" s="237" t="s">
        <v>372</v>
      </c>
      <c r="U7" s="237" t="s">
        <v>279</v>
      </c>
      <c r="V7" s="237" t="s">
        <v>423</v>
      </c>
      <c r="W7" s="237" t="s">
        <v>425</v>
      </c>
      <c r="X7" s="236" t="s">
        <v>634</v>
      </c>
      <c r="Y7" s="460" t="s">
        <v>280</v>
      </c>
      <c r="Z7" s="461" t="s">
        <v>281</v>
      </c>
    </row>
    <row r="8" spans="2:26" s="5" customFormat="1" ht="15.75" customHeight="1" thickBot="1">
      <c r="B8" s="238"/>
      <c r="C8" s="239"/>
      <c r="D8" s="240"/>
      <c r="E8" s="241" t="s">
        <v>373</v>
      </c>
      <c r="F8" s="241" t="s">
        <v>373</v>
      </c>
      <c r="G8" s="242" t="s">
        <v>413</v>
      </c>
      <c r="H8" s="242" t="s">
        <v>415</v>
      </c>
      <c r="I8" s="242" t="s">
        <v>418</v>
      </c>
      <c r="J8" s="242" t="s">
        <v>375</v>
      </c>
      <c r="K8" s="242" t="s">
        <v>375</v>
      </c>
      <c r="L8" s="242" t="s">
        <v>282</v>
      </c>
      <c r="M8" s="242" t="s">
        <v>375</v>
      </c>
      <c r="N8" s="242" t="s">
        <v>374</v>
      </c>
      <c r="O8" s="242" t="s">
        <v>374</v>
      </c>
      <c r="P8" s="242" t="s">
        <v>375</v>
      </c>
      <c r="Q8" s="242" t="s">
        <v>375</v>
      </c>
      <c r="R8" s="242" t="s">
        <v>487</v>
      </c>
      <c r="S8" s="242" t="s">
        <v>603</v>
      </c>
      <c r="T8" s="242" t="s">
        <v>375</v>
      </c>
      <c r="U8" s="242" t="s">
        <v>422</v>
      </c>
      <c r="V8" s="242" t="s">
        <v>424</v>
      </c>
      <c r="W8" s="242" t="s">
        <v>374</v>
      </c>
      <c r="X8" s="241" t="s">
        <v>635</v>
      </c>
      <c r="Y8" s="460"/>
      <c r="Z8" s="461"/>
    </row>
    <row r="9" spans="2:26" s="5" customFormat="1" ht="15.75" customHeight="1" thickBot="1">
      <c r="B9" s="243" t="s">
        <v>76</v>
      </c>
      <c r="C9" s="244" t="s">
        <v>77</v>
      </c>
      <c r="D9" s="245" t="s">
        <v>78</v>
      </c>
      <c r="E9" s="246" t="s">
        <v>376</v>
      </c>
      <c r="F9" s="247" t="s">
        <v>376</v>
      </c>
      <c r="G9" s="247" t="s">
        <v>377</v>
      </c>
      <c r="H9" s="247" t="s">
        <v>284</v>
      </c>
      <c r="I9" s="247" t="s">
        <v>380</v>
      </c>
      <c r="J9" s="247" t="s">
        <v>284</v>
      </c>
      <c r="K9" s="247" t="s">
        <v>378</v>
      </c>
      <c r="L9" s="247" t="s">
        <v>278</v>
      </c>
      <c r="M9" s="247" t="s">
        <v>378</v>
      </c>
      <c r="N9" s="247" t="s">
        <v>379</v>
      </c>
      <c r="O9" s="247" t="s">
        <v>284</v>
      </c>
      <c r="P9" s="247" t="s">
        <v>284</v>
      </c>
      <c r="Q9" s="247" t="s">
        <v>379</v>
      </c>
      <c r="R9" s="247" t="s">
        <v>378</v>
      </c>
      <c r="S9" s="247" t="s">
        <v>380</v>
      </c>
      <c r="T9" s="247" t="s">
        <v>378</v>
      </c>
      <c r="U9" s="247" t="s">
        <v>380</v>
      </c>
      <c r="V9" s="247" t="s">
        <v>380</v>
      </c>
      <c r="W9" s="247" t="s">
        <v>284</v>
      </c>
      <c r="X9" s="246" t="s">
        <v>284</v>
      </c>
      <c r="Y9" s="460"/>
      <c r="Z9" s="461"/>
    </row>
    <row r="10" spans="2:26" ht="15.75" thickBot="1">
      <c r="B10" s="248">
        <v>1</v>
      </c>
      <c r="C10" s="249" t="s">
        <v>381</v>
      </c>
      <c r="D10" s="249" t="s">
        <v>382</v>
      </c>
      <c r="E10" s="250">
        <v>29</v>
      </c>
      <c r="F10" s="250">
        <v>30</v>
      </c>
      <c r="G10" s="251"/>
      <c r="H10" s="251"/>
      <c r="I10" s="251"/>
      <c r="J10" s="251"/>
      <c r="K10" s="251"/>
      <c r="L10" s="251">
        <v>30</v>
      </c>
      <c r="M10" s="251">
        <v>30</v>
      </c>
      <c r="N10" s="251"/>
      <c r="O10" s="251">
        <v>30</v>
      </c>
      <c r="P10" s="251">
        <v>29</v>
      </c>
      <c r="Q10" s="251">
        <v>30</v>
      </c>
      <c r="R10" s="251"/>
      <c r="S10" s="251">
        <v>30</v>
      </c>
      <c r="T10" s="251"/>
      <c r="U10" s="251"/>
      <c r="V10" s="251"/>
      <c r="W10" s="251">
        <v>30</v>
      </c>
      <c r="X10" s="252"/>
      <c r="Y10" s="249">
        <f aca="true" t="shared" si="0" ref="Y10:Y31">COUNT(E10:X10)</f>
        <v>9</v>
      </c>
      <c r="Z10" s="253">
        <f aca="true" t="shared" si="1" ref="Z10:Z31">IF(Y10&lt;9,SUM(E10:X10),SUM(LARGE(E10:X10,1),LARGE(E10:X10,2),LARGE(E10:X10,3),LARGE(E10:X10,4),LARGE(E10:X10,5),LARGE(E10:X10,6),LARGE(E10:X10,7),LARGE(E10:X10,8),LARGE(E10:X10,9)))</f>
        <v>268</v>
      </c>
    </row>
    <row r="11" spans="2:26" ht="15.75" thickBot="1">
      <c r="B11" s="248">
        <v>2</v>
      </c>
      <c r="C11" s="249" t="s">
        <v>66</v>
      </c>
      <c r="D11" s="249" t="s">
        <v>37</v>
      </c>
      <c r="E11" s="392">
        <v>28</v>
      </c>
      <c r="F11" s="250">
        <v>29</v>
      </c>
      <c r="G11" s="251"/>
      <c r="H11" s="254"/>
      <c r="I11" s="254"/>
      <c r="J11" s="254">
        <v>30</v>
      </c>
      <c r="K11" s="251">
        <v>30</v>
      </c>
      <c r="L11" s="251">
        <v>29</v>
      </c>
      <c r="M11" s="251">
        <v>29</v>
      </c>
      <c r="N11" s="251">
        <v>29</v>
      </c>
      <c r="O11" s="251"/>
      <c r="P11" s="392">
        <v>28</v>
      </c>
      <c r="Q11" s="251">
        <v>29</v>
      </c>
      <c r="R11" s="251"/>
      <c r="S11" s="392">
        <v>28</v>
      </c>
      <c r="T11" s="254">
        <v>28</v>
      </c>
      <c r="U11" s="254"/>
      <c r="V11" s="254"/>
      <c r="W11" s="254">
        <v>29</v>
      </c>
      <c r="X11" s="252"/>
      <c r="Y11" s="249">
        <f t="shared" si="0"/>
        <v>12</v>
      </c>
      <c r="Z11" s="253">
        <f t="shared" si="1"/>
        <v>262</v>
      </c>
    </row>
    <row r="12" spans="2:26" ht="15.75" thickBot="1">
      <c r="B12" s="248">
        <v>3</v>
      </c>
      <c r="C12" s="249" t="s">
        <v>14</v>
      </c>
      <c r="D12" s="249" t="s">
        <v>46</v>
      </c>
      <c r="E12" s="392">
        <v>24</v>
      </c>
      <c r="F12" s="407">
        <v>23</v>
      </c>
      <c r="G12" s="407">
        <v>27</v>
      </c>
      <c r="H12" s="251"/>
      <c r="I12" s="251"/>
      <c r="J12" s="251"/>
      <c r="K12" s="251">
        <v>28</v>
      </c>
      <c r="L12" s="251">
        <v>27</v>
      </c>
      <c r="M12" s="407">
        <v>26</v>
      </c>
      <c r="N12" s="251"/>
      <c r="O12" s="251">
        <v>29</v>
      </c>
      <c r="P12" s="251">
        <v>27</v>
      </c>
      <c r="Q12" s="407">
        <v>25</v>
      </c>
      <c r="R12" s="251">
        <v>29</v>
      </c>
      <c r="S12" s="251"/>
      <c r="T12" s="251"/>
      <c r="U12" s="251">
        <v>27</v>
      </c>
      <c r="V12" s="251">
        <v>30</v>
      </c>
      <c r="W12" s="251">
        <v>28</v>
      </c>
      <c r="X12" s="252">
        <v>30</v>
      </c>
      <c r="Y12" s="249">
        <f t="shared" si="0"/>
        <v>14</v>
      </c>
      <c r="Z12" s="253">
        <f t="shared" si="1"/>
        <v>255</v>
      </c>
    </row>
    <row r="13" spans="2:26" ht="15">
      <c r="B13" s="248">
        <v>4</v>
      </c>
      <c r="C13" s="249" t="s">
        <v>388</v>
      </c>
      <c r="D13" s="249" t="s">
        <v>389</v>
      </c>
      <c r="E13" s="406">
        <v>13</v>
      </c>
      <c r="F13" s="250"/>
      <c r="G13" s="251">
        <v>26</v>
      </c>
      <c r="H13" s="251">
        <v>30</v>
      </c>
      <c r="I13" s="251">
        <v>27</v>
      </c>
      <c r="J13" s="251"/>
      <c r="K13" s="251">
        <v>29</v>
      </c>
      <c r="L13" s="251"/>
      <c r="M13" s="251"/>
      <c r="N13" s="251">
        <v>27</v>
      </c>
      <c r="O13" s="251"/>
      <c r="P13" s="251"/>
      <c r="Q13" s="251">
        <v>27</v>
      </c>
      <c r="R13" s="251">
        <v>28</v>
      </c>
      <c r="S13" s="251">
        <v>27</v>
      </c>
      <c r="T13" s="251"/>
      <c r="U13" s="251"/>
      <c r="V13" s="251">
        <v>27</v>
      </c>
      <c r="W13" s="392">
        <v>23</v>
      </c>
      <c r="X13" s="252"/>
      <c r="Y13" s="249">
        <f t="shared" si="0"/>
        <v>11</v>
      </c>
      <c r="Z13" s="253">
        <f t="shared" si="1"/>
        <v>248</v>
      </c>
    </row>
    <row r="14" spans="2:26" ht="15">
      <c r="B14" s="248">
        <v>5</v>
      </c>
      <c r="C14" s="249" t="s">
        <v>5</v>
      </c>
      <c r="D14" s="249" t="s">
        <v>37</v>
      </c>
      <c r="E14" s="406">
        <v>22</v>
      </c>
      <c r="F14" s="250">
        <v>26</v>
      </c>
      <c r="G14" s="407">
        <v>23</v>
      </c>
      <c r="H14" s="251"/>
      <c r="I14" s="251">
        <v>28</v>
      </c>
      <c r="J14" s="251"/>
      <c r="K14" s="251"/>
      <c r="L14" s="251">
        <v>25</v>
      </c>
      <c r="M14" s="251">
        <v>24</v>
      </c>
      <c r="N14" s="251"/>
      <c r="O14" s="251"/>
      <c r="P14" s="407">
        <v>23</v>
      </c>
      <c r="Q14" s="407">
        <v>22</v>
      </c>
      <c r="R14" s="251">
        <v>27</v>
      </c>
      <c r="S14" s="251">
        <v>26</v>
      </c>
      <c r="T14" s="251">
        <v>27</v>
      </c>
      <c r="U14" s="251">
        <v>28</v>
      </c>
      <c r="V14" s="251"/>
      <c r="W14" s="251">
        <v>24</v>
      </c>
      <c r="X14" s="252"/>
      <c r="Y14" s="249">
        <f t="shared" si="0"/>
        <v>13</v>
      </c>
      <c r="Z14" s="253">
        <f t="shared" si="1"/>
        <v>235</v>
      </c>
    </row>
    <row r="15" spans="2:26" ht="15">
      <c r="B15" s="248">
        <v>6</v>
      </c>
      <c r="C15" s="249" t="s">
        <v>62</v>
      </c>
      <c r="D15" s="249" t="s">
        <v>97</v>
      </c>
      <c r="E15" s="250">
        <v>18</v>
      </c>
      <c r="F15" s="250"/>
      <c r="G15" s="251"/>
      <c r="H15" s="251"/>
      <c r="I15" s="251"/>
      <c r="J15" s="251"/>
      <c r="K15" s="251">
        <v>27</v>
      </c>
      <c r="L15" s="251">
        <v>23</v>
      </c>
      <c r="M15" s="251"/>
      <c r="N15" s="251">
        <v>25</v>
      </c>
      <c r="O15" s="251">
        <v>28</v>
      </c>
      <c r="P15" s="251">
        <v>24</v>
      </c>
      <c r="Q15" s="251">
        <v>23</v>
      </c>
      <c r="R15" s="251"/>
      <c r="S15" s="251"/>
      <c r="T15" s="251">
        <v>26</v>
      </c>
      <c r="U15" s="251"/>
      <c r="V15" s="251"/>
      <c r="W15" s="251">
        <v>25</v>
      </c>
      <c r="X15" s="252"/>
      <c r="Y15" s="249">
        <f t="shared" si="0"/>
        <v>9</v>
      </c>
      <c r="Z15" s="253">
        <f t="shared" si="1"/>
        <v>219</v>
      </c>
    </row>
    <row r="16" spans="2:26" ht="15">
      <c r="B16" s="248">
        <v>7</v>
      </c>
      <c r="C16" s="249" t="s">
        <v>23</v>
      </c>
      <c r="D16" s="249" t="s">
        <v>519</v>
      </c>
      <c r="E16" s="250"/>
      <c r="F16" s="250"/>
      <c r="G16" s="251"/>
      <c r="H16" s="254"/>
      <c r="I16" s="254"/>
      <c r="J16" s="254"/>
      <c r="K16" s="254"/>
      <c r="L16" s="254">
        <v>28</v>
      </c>
      <c r="M16" s="254"/>
      <c r="N16" s="254"/>
      <c r="O16" s="254"/>
      <c r="P16" s="254">
        <v>26</v>
      </c>
      <c r="Q16" s="254">
        <v>26</v>
      </c>
      <c r="R16" s="254">
        <v>30</v>
      </c>
      <c r="S16" s="254">
        <v>29</v>
      </c>
      <c r="T16" s="254">
        <v>30</v>
      </c>
      <c r="U16" s="254">
        <v>29</v>
      </c>
      <c r="V16" s="254"/>
      <c r="W16" s="254"/>
      <c r="X16" s="252"/>
      <c r="Y16" s="249">
        <f t="shared" si="0"/>
        <v>7</v>
      </c>
      <c r="Z16" s="253">
        <f t="shared" si="1"/>
        <v>198</v>
      </c>
    </row>
    <row r="17" spans="2:26" ht="15.75" thickBot="1">
      <c r="B17" s="248">
        <v>8</v>
      </c>
      <c r="C17" s="249" t="s">
        <v>383</v>
      </c>
      <c r="D17" s="249" t="s">
        <v>384</v>
      </c>
      <c r="E17" s="250">
        <v>26</v>
      </c>
      <c r="F17" s="250"/>
      <c r="G17" s="251">
        <v>28</v>
      </c>
      <c r="H17" s="251"/>
      <c r="I17" s="251"/>
      <c r="J17" s="251"/>
      <c r="K17" s="251"/>
      <c r="L17" s="251">
        <v>26</v>
      </c>
      <c r="M17" s="251"/>
      <c r="N17" s="251">
        <v>28</v>
      </c>
      <c r="O17" s="251"/>
      <c r="P17" s="251"/>
      <c r="Q17" s="251">
        <v>28</v>
      </c>
      <c r="R17" s="251"/>
      <c r="S17" s="251"/>
      <c r="T17" s="251"/>
      <c r="U17" s="251"/>
      <c r="V17" s="251">
        <v>28</v>
      </c>
      <c r="W17" s="251"/>
      <c r="X17" s="252">
        <v>29</v>
      </c>
      <c r="Y17" s="249">
        <f t="shared" si="0"/>
        <v>7</v>
      </c>
      <c r="Z17" s="253">
        <f t="shared" si="1"/>
        <v>193</v>
      </c>
    </row>
    <row r="18" spans="2:26" ht="15">
      <c r="B18" s="248">
        <v>9</v>
      </c>
      <c r="C18" s="255" t="s">
        <v>362</v>
      </c>
      <c r="D18" s="255" t="s">
        <v>387</v>
      </c>
      <c r="E18" s="256">
        <v>15</v>
      </c>
      <c r="F18" s="256">
        <v>28</v>
      </c>
      <c r="G18" s="254">
        <v>21</v>
      </c>
      <c r="H18" s="254"/>
      <c r="I18" s="254"/>
      <c r="J18" s="254">
        <v>28</v>
      </c>
      <c r="K18" s="254"/>
      <c r="L18" s="254"/>
      <c r="M18" s="254"/>
      <c r="N18" s="254"/>
      <c r="O18" s="254"/>
      <c r="P18" s="254"/>
      <c r="Q18" s="254"/>
      <c r="R18" s="254"/>
      <c r="S18" s="254">
        <v>25</v>
      </c>
      <c r="T18" s="254"/>
      <c r="U18" s="254"/>
      <c r="V18" s="254"/>
      <c r="W18" s="254">
        <v>26</v>
      </c>
      <c r="X18" s="257"/>
      <c r="Y18" s="258">
        <f t="shared" si="0"/>
        <v>6</v>
      </c>
      <c r="Z18" s="259">
        <f t="shared" si="1"/>
        <v>143</v>
      </c>
    </row>
    <row r="19" spans="2:26" ht="15">
      <c r="B19" s="248">
        <v>10</v>
      </c>
      <c r="C19" s="249" t="s">
        <v>18</v>
      </c>
      <c r="D19" s="249" t="s">
        <v>155</v>
      </c>
      <c r="E19" s="250">
        <v>21</v>
      </c>
      <c r="F19" s="250"/>
      <c r="G19" s="251"/>
      <c r="H19" s="251"/>
      <c r="I19" s="251"/>
      <c r="J19" s="251">
        <v>26</v>
      </c>
      <c r="K19" s="251"/>
      <c r="L19" s="251"/>
      <c r="M19" s="251">
        <v>25</v>
      </c>
      <c r="N19" s="251">
        <v>24</v>
      </c>
      <c r="O19" s="251"/>
      <c r="P19" s="251"/>
      <c r="Q19" s="251">
        <v>24</v>
      </c>
      <c r="R19" s="251"/>
      <c r="S19" s="251"/>
      <c r="T19" s="251"/>
      <c r="U19" s="251"/>
      <c r="V19" s="251"/>
      <c r="W19" s="251"/>
      <c r="X19" s="252"/>
      <c r="Y19" s="249">
        <f t="shared" si="0"/>
        <v>5</v>
      </c>
      <c r="Z19" s="253">
        <f t="shared" si="1"/>
        <v>120</v>
      </c>
    </row>
    <row r="20" spans="2:26" ht="15">
      <c r="B20" s="248">
        <v>11</v>
      </c>
      <c r="C20" s="249" t="s">
        <v>19</v>
      </c>
      <c r="D20" s="249" t="s">
        <v>255</v>
      </c>
      <c r="E20" s="250">
        <v>30</v>
      </c>
      <c r="F20" s="250"/>
      <c r="G20" s="251"/>
      <c r="H20" s="251"/>
      <c r="I20" s="251"/>
      <c r="J20" s="251"/>
      <c r="K20" s="251"/>
      <c r="L20" s="251"/>
      <c r="M20" s="251"/>
      <c r="N20" s="251">
        <v>30</v>
      </c>
      <c r="O20" s="251"/>
      <c r="P20" s="251">
        <v>30</v>
      </c>
      <c r="Q20" s="251"/>
      <c r="R20" s="251"/>
      <c r="S20" s="251"/>
      <c r="T20" s="251">
        <v>25</v>
      </c>
      <c r="U20" s="251"/>
      <c r="V20" s="251"/>
      <c r="W20" s="251"/>
      <c r="X20" s="252"/>
      <c r="Y20" s="249">
        <f t="shared" si="0"/>
        <v>4</v>
      </c>
      <c r="Z20" s="253">
        <f t="shared" si="1"/>
        <v>115</v>
      </c>
    </row>
    <row r="21" spans="2:26" ht="15">
      <c r="B21" s="248">
        <v>12</v>
      </c>
      <c r="C21" s="249" t="s">
        <v>399</v>
      </c>
      <c r="D21" s="249" t="s">
        <v>42</v>
      </c>
      <c r="E21" s="250">
        <v>14</v>
      </c>
      <c r="F21" s="250"/>
      <c r="G21" s="251"/>
      <c r="H21" s="254"/>
      <c r="I21" s="254"/>
      <c r="J21" s="254"/>
      <c r="K21" s="251"/>
      <c r="L21" s="251"/>
      <c r="M21" s="251"/>
      <c r="N21" s="251">
        <v>26</v>
      </c>
      <c r="O21" s="251"/>
      <c r="P21" s="251">
        <v>25</v>
      </c>
      <c r="Q21" s="251">
        <v>21</v>
      </c>
      <c r="R21" s="251"/>
      <c r="S21" s="251"/>
      <c r="T21" s="254"/>
      <c r="U21" s="254"/>
      <c r="V21" s="254"/>
      <c r="W21" s="254">
        <v>27</v>
      </c>
      <c r="X21" s="252"/>
      <c r="Y21" s="249">
        <f t="shared" si="0"/>
        <v>5</v>
      </c>
      <c r="Z21" s="253">
        <f t="shared" si="1"/>
        <v>113</v>
      </c>
    </row>
    <row r="22" spans="2:26" ht="15">
      <c r="B22" s="248">
        <v>13</v>
      </c>
      <c r="C22" s="249" t="s">
        <v>203</v>
      </c>
      <c r="D22" s="249" t="s">
        <v>202</v>
      </c>
      <c r="E22" s="250">
        <v>16</v>
      </c>
      <c r="F22" s="250"/>
      <c r="G22" s="251">
        <v>24</v>
      </c>
      <c r="H22" s="251"/>
      <c r="I22" s="251"/>
      <c r="J22" s="251"/>
      <c r="K22" s="251"/>
      <c r="L22" s="251">
        <v>24</v>
      </c>
      <c r="M22" s="251"/>
      <c r="N22" s="251"/>
      <c r="O22" s="251"/>
      <c r="P22" s="251"/>
      <c r="Q22" s="251">
        <v>20</v>
      </c>
      <c r="R22" s="251">
        <v>26</v>
      </c>
      <c r="S22" s="251"/>
      <c r="T22" s="251"/>
      <c r="U22" s="251"/>
      <c r="V22" s="251"/>
      <c r="W22" s="251"/>
      <c r="X22" s="252"/>
      <c r="Y22" s="249">
        <f t="shared" si="0"/>
        <v>5</v>
      </c>
      <c r="Z22" s="253">
        <f t="shared" si="1"/>
        <v>110</v>
      </c>
    </row>
    <row r="23" spans="2:26" ht="15">
      <c r="B23" s="248">
        <v>14</v>
      </c>
      <c r="C23" s="249" t="s">
        <v>24</v>
      </c>
      <c r="D23" s="249" t="s">
        <v>275</v>
      </c>
      <c r="E23" s="250">
        <v>20</v>
      </c>
      <c r="F23" s="250">
        <v>25</v>
      </c>
      <c r="G23" s="251"/>
      <c r="H23" s="251"/>
      <c r="I23" s="251"/>
      <c r="J23" s="251">
        <v>27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>
        <v>29</v>
      </c>
      <c r="U23" s="251"/>
      <c r="V23" s="251"/>
      <c r="W23" s="251"/>
      <c r="X23" s="252"/>
      <c r="Y23" s="249">
        <f t="shared" si="0"/>
        <v>4</v>
      </c>
      <c r="Z23" s="253">
        <f t="shared" si="1"/>
        <v>101</v>
      </c>
    </row>
    <row r="24" spans="2:26" ht="15">
      <c r="B24" s="248">
        <v>15</v>
      </c>
      <c r="C24" s="249" t="s">
        <v>13</v>
      </c>
      <c r="D24" s="249" t="s">
        <v>300</v>
      </c>
      <c r="E24" s="250"/>
      <c r="F24" s="250"/>
      <c r="G24" s="251"/>
      <c r="H24" s="254"/>
      <c r="I24" s="254"/>
      <c r="J24" s="254"/>
      <c r="K24" s="254"/>
      <c r="L24" s="254"/>
      <c r="M24" s="254">
        <v>28</v>
      </c>
      <c r="N24" s="254"/>
      <c r="O24" s="254"/>
      <c r="P24" s="254"/>
      <c r="Q24" s="254"/>
      <c r="R24" s="254"/>
      <c r="S24" s="254"/>
      <c r="T24" s="254"/>
      <c r="U24" s="254">
        <v>30</v>
      </c>
      <c r="V24" s="254">
        <v>29</v>
      </c>
      <c r="W24" s="254"/>
      <c r="X24" s="252"/>
      <c r="Y24" s="249">
        <f t="shared" si="0"/>
        <v>3</v>
      </c>
      <c r="Z24" s="253">
        <f t="shared" si="1"/>
        <v>87</v>
      </c>
    </row>
    <row r="25" spans="2:26" ht="15">
      <c r="B25" s="248">
        <v>16</v>
      </c>
      <c r="C25" s="249" t="s">
        <v>385</v>
      </c>
      <c r="D25" s="249" t="s">
        <v>386</v>
      </c>
      <c r="E25" s="250">
        <v>25</v>
      </c>
      <c r="F25" s="250"/>
      <c r="G25" s="251">
        <v>29</v>
      </c>
      <c r="H25" s="254"/>
      <c r="I25" s="254"/>
      <c r="J25" s="254">
        <v>29</v>
      </c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2"/>
      <c r="Y25" s="249">
        <f t="shared" si="0"/>
        <v>3</v>
      </c>
      <c r="Z25" s="253">
        <f t="shared" si="1"/>
        <v>83</v>
      </c>
    </row>
    <row r="26" spans="2:26" ht="15">
      <c r="B26" s="248">
        <v>17</v>
      </c>
      <c r="C26" s="249" t="s">
        <v>23</v>
      </c>
      <c r="D26" s="249" t="s">
        <v>151</v>
      </c>
      <c r="E26" s="250">
        <v>23</v>
      </c>
      <c r="F26" s="250">
        <v>27</v>
      </c>
      <c r="G26" s="251">
        <v>25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2"/>
      <c r="Y26" s="249">
        <f>COUNT(E26:X26)</f>
        <v>3</v>
      </c>
      <c r="Z26" s="253">
        <f>IF(Y26&lt;9,SUM(E26:X26),SUM(LARGE(E26:X26,1),LARGE(E26:X26,2),LARGE(E26:X26,3),LARGE(E26:X26,4),LARGE(E26:X26,5),LARGE(E26:X26,6),LARGE(E26:X26,7),LARGE(E26:X26,8),LARGE(E26:X26,9)))</f>
        <v>75</v>
      </c>
    </row>
    <row r="27" spans="2:26" ht="15">
      <c r="B27" s="248">
        <v>18</v>
      </c>
      <c r="C27" s="249" t="s">
        <v>330</v>
      </c>
      <c r="D27" s="249" t="s">
        <v>147</v>
      </c>
      <c r="E27" s="250">
        <v>27</v>
      </c>
      <c r="F27" s="250"/>
      <c r="G27" s="251">
        <v>30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2"/>
      <c r="Y27" s="249">
        <f t="shared" si="0"/>
        <v>2</v>
      </c>
      <c r="Z27" s="253">
        <f t="shared" si="1"/>
        <v>57</v>
      </c>
    </row>
    <row r="28" spans="2:26" ht="15">
      <c r="B28" s="260">
        <v>19</v>
      </c>
      <c r="C28" s="249" t="s">
        <v>257</v>
      </c>
      <c r="D28" s="249" t="s">
        <v>256</v>
      </c>
      <c r="E28" s="250"/>
      <c r="F28" s="250"/>
      <c r="G28" s="251"/>
      <c r="H28" s="251"/>
      <c r="I28" s="251">
        <v>29</v>
      </c>
      <c r="J28" s="251"/>
      <c r="K28" s="251"/>
      <c r="L28" s="251"/>
      <c r="M28" s="251">
        <v>27</v>
      </c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2"/>
      <c r="Y28" s="249">
        <f t="shared" si="0"/>
        <v>2</v>
      </c>
      <c r="Z28" s="253">
        <f t="shared" si="1"/>
        <v>56</v>
      </c>
    </row>
    <row r="29" spans="2:26" ht="15">
      <c r="B29" s="248">
        <v>20</v>
      </c>
      <c r="C29" s="249" t="s">
        <v>390</v>
      </c>
      <c r="D29" s="249" t="s">
        <v>42</v>
      </c>
      <c r="E29" s="250">
        <v>19</v>
      </c>
      <c r="F29" s="250">
        <v>24</v>
      </c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2"/>
      <c r="Y29" s="249">
        <f t="shared" si="0"/>
        <v>2</v>
      </c>
      <c r="Z29" s="253">
        <f t="shared" si="1"/>
        <v>43</v>
      </c>
    </row>
    <row r="30" spans="2:26" ht="15">
      <c r="B30" s="248">
        <v>21</v>
      </c>
      <c r="C30" s="249" t="s">
        <v>103</v>
      </c>
      <c r="D30" s="249" t="s">
        <v>321</v>
      </c>
      <c r="E30" s="250">
        <v>17</v>
      </c>
      <c r="F30" s="250"/>
      <c r="G30" s="251">
        <v>22</v>
      </c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2"/>
      <c r="Y30" s="249">
        <f t="shared" si="0"/>
        <v>2</v>
      </c>
      <c r="Z30" s="253">
        <f t="shared" si="1"/>
        <v>39</v>
      </c>
    </row>
    <row r="31" spans="2:26" ht="15.75" thickBot="1">
      <c r="B31" s="319">
        <v>22</v>
      </c>
      <c r="C31" s="261" t="s">
        <v>259</v>
      </c>
      <c r="D31" s="261" t="s">
        <v>258</v>
      </c>
      <c r="E31" s="262"/>
      <c r="F31" s="262"/>
      <c r="G31" s="263"/>
      <c r="H31" s="263"/>
      <c r="I31" s="263">
        <v>30</v>
      </c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4"/>
      <c r="Y31" s="261">
        <f t="shared" si="0"/>
        <v>1</v>
      </c>
      <c r="Z31" s="265">
        <f t="shared" si="1"/>
        <v>30</v>
      </c>
    </row>
    <row r="32" ht="13.5" thickTop="1"/>
  </sheetData>
  <sheetProtection/>
  <mergeCells count="4">
    <mergeCell ref="T2:Y2"/>
    <mergeCell ref="B7:C7"/>
    <mergeCell ref="Y7:Y9"/>
    <mergeCell ref="Z7:Z9"/>
  </mergeCells>
  <conditionalFormatting sqref="Y10:Y31">
    <cfRule type="cellIs" priority="9" dxfId="0" operator="greaterThan" stopIfTrue="1">
      <formula>9</formula>
    </cfRule>
  </conditionalFormatting>
  <conditionalFormatting sqref="E10:X31">
    <cfRule type="cellIs" priority="8" dxfId="8" operator="equal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45">
      <selection activeCell="J45" sqref="J45"/>
    </sheetView>
  </sheetViews>
  <sheetFormatPr defaultColWidth="9.140625" defaultRowHeight="12.75"/>
  <cols>
    <col min="2" max="2" width="10.7109375" style="0" bestFit="1" customWidth="1"/>
    <col min="3" max="3" width="11.140625" style="0" bestFit="1" customWidth="1"/>
    <col min="7" max="7" width="12.140625" style="0" bestFit="1" customWidth="1"/>
    <col min="8" max="8" width="12.7109375" style="0" bestFit="1" customWidth="1"/>
    <col min="9" max="9" width="9.57421875" style="0" bestFit="1" customWidth="1"/>
  </cols>
  <sheetData>
    <row r="1" spans="1:7" ht="18">
      <c r="A1" s="339" t="s">
        <v>493</v>
      </c>
      <c r="D1" s="3"/>
      <c r="G1" s="340"/>
    </row>
    <row r="2" spans="1:10" ht="12.75">
      <c r="A2" s="1"/>
      <c r="D2" s="3"/>
      <c r="G2" s="341"/>
      <c r="H2" s="342"/>
      <c r="I2" s="342"/>
      <c r="J2" s="341"/>
    </row>
    <row r="3" spans="1:10" ht="12.75">
      <c r="A3" s="1"/>
      <c r="D3" s="3"/>
      <c r="G3" s="341" t="s">
        <v>494</v>
      </c>
      <c r="H3" s="342"/>
      <c r="I3" s="342"/>
      <c r="J3" s="341"/>
    </row>
    <row r="4" spans="1:10" s="346" customFormat="1" ht="18" customHeight="1">
      <c r="A4" s="343"/>
      <c r="B4" s="344"/>
      <c r="C4" s="343"/>
      <c r="D4" s="364"/>
      <c r="G4" s="341" t="s">
        <v>495</v>
      </c>
      <c r="H4" s="342"/>
      <c r="I4" s="342"/>
      <c r="J4" s="341" t="s">
        <v>304</v>
      </c>
    </row>
    <row r="5" spans="1:10" s="346" customFormat="1" ht="18" customHeight="1">
      <c r="A5" s="339"/>
      <c r="B5" s="344"/>
      <c r="C5" s="343"/>
      <c r="D5" s="364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65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65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7</v>
      </c>
      <c r="C8" s="268" t="s">
        <v>40</v>
      </c>
      <c r="D8" s="323">
        <v>0.02798611111111111</v>
      </c>
      <c r="E8" s="326">
        <v>1</v>
      </c>
      <c r="F8" s="269">
        <v>30</v>
      </c>
      <c r="G8" s="270">
        <v>0.023516044078523844</v>
      </c>
      <c r="H8" s="334">
        <f>+D8/G8</f>
        <v>1.1900858417198485</v>
      </c>
      <c r="I8">
        <v>93</v>
      </c>
      <c r="J8" s="336">
        <v>0.02276372926370903</v>
      </c>
    </row>
    <row r="9" spans="1:10" ht="15">
      <c r="A9" s="267">
        <v>2</v>
      </c>
      <c r="B9" s="267" t="s">
        <v>248</v>
      </c>
      <c r="C9" s="268" t="s">
        <v>37</v>
      </c>
      <c r="D9" s="323">
        <v>0.029444444444444443</v>
      </c>
      <c r="E9" s="326">
        <v>2</v>
      </c>
      <c r="F9" s="269">
        <v>29</v>
      </c>
      <c r="G9" s="270">
        <v>0.02478009259259259</v>
      </c>
      <c r="H9" s="334">
        <f>+D9/G9</f>
        <v>1.1882297991592714</v>
      </c>
      <c r="I9">
        <v>94</v>
      </c>
      <c r="J9" s="336">
        <v>0.02398148148148148</v>
      </c>
    </row>
    <row r="10" spans="1:10" ht="15">
      <c r="A10" s="267">
        <v>3</v>
      </c>
      <c r="B10" s="267" t="s">
        <v>13</v>
      </c>
      <c r="C10" s="268" t="s">
        <v>300</v>
      </c>
      <c r="D10" s="323">
        <v>0.029618055555555554</v>
      </c>
      <c r="E10" s="326">
        <v>3</v>
      </c>
      <c r="F10" s="269">
        <v>28</v>
      </c>
      <c r="G10" s="270">
        <v>0.02534722222222222</v>
      </c>
      <c r="H10" s="334">
        <f>+D10/G10</f>
        <v>1.1684931506849316</v>
      </c>
      <c r="I10">
        <v>97</v>
      </c>
      <c r="J10" s="336">
        <v>0.02443287037037037</v>
      </c>
    </row>
    <row r="11" spans="1:8" ht="12.75">
      <c r="A11" s="1">
        <v>4</v>
      </c>
      <c r="B11" t="s">
        <v>507</v>
      </c>
      <c r="C11" t="s">
        <v>300</v>
      </c>
      <c r="D11" s="270">
        <v>0.03123842592592593</v>
      </c>
      <c r="G11" s="270"/>
      <c r="H11" s="334"/>
    </row>
    <row r="12" spans="1:10" ht="15">
      <c r="A12" s="267">
        <v>5</v>
      </c>
      <c r="B12" s="267" t="s">
        <v>257</v>
      </c>
      <c r="C12" s="268" t="s">
        <v>256</v>
      </c>
      <c r="D12" s="323">
        <v>0.031828703703703706</v>
      </c>
      <c r="E12" s="326">
        <v>4</v>
      </c>
      <c r="F12" s="269">
        <v>27</v>
      </c>
      <c r="G12" s="270">
        <v>0.02521990740740741</v>
      </c>
      <c r="H12" s="334">
        <f>+D12/G12</f>
        <v>1.2620468104635154</v>
      </c>
      <c r="I12">
        <v>70</v>
      </c>
      <c r="J12" s="336">
        <v>0.025324074074074075</v>
      </c>
    </row>
    <row r="13" spans="1:10" ht="15">
      <c r="A13" s="267">
        <v>6</v>
      </c>
      <c r="B13" s="267" t="s">
        <v>14</v>
      </c>
      <c r="C13" s="268" t="s">
        <v>46</v>
      </c>
      <c r="D13" s="323">
        <v>0.0319212962962963</v>
      </c>
      <c r="E13" s="326">
        <v>5</v>
      </c>
      <c r="F13" s="269">
        <v>26</v>
      </c>
      <c r="G13" s="270">
        <v>0.02596064814814815</v>
      </c>
      <c r="H13" s="334">
        <f>+D13/G13</f>
        <v>1.2296032099866252</v>
      </c>
      <c r="I13">
        <v>81</v>
      </c>
      <c r="J13" s="336">
        <v>0.025694444444444447</v>
      </c>
    </row>
    <row r="14" spans="1:10" ht="15">
      <c r="A14" s="267">
        <v>7</v>
      </c>
      <c r="B14" s="267" t="s">
        <v>18</v>
      </c>
      <c r="C14" s="268" t="s">
        <v>155</v>
      </c>
      <c r="D14" s="323">
        <v>0.03196759259259259</v>
      </c>
      <c r="E14" s="326">
        <v>6</v>
      </c>
      <c r="F14" s="269">
        <v>25</v>
      </c>
      <c r="G14" s="270">
        <v>0.02670138888888889</v>
      </c>
      <c r="H14" s="334">
        <f>+D14/G14</f>
        <v>1.1972258344169917</v>
      </c>
      <c r="I14">
        <v>92</v>
      </c>
      <c r="J14" s="336">
        <v>0.025983796296296297</v>
      </c>
    </row>
    <row r="15" spans="1:10" ht="15">
      <c r="A15" s="267">
        <v>8</v>
      </c>
      <c r="B15" s="267" t="s">
        <v>5</v>
      </c>
      <c r="C15" s="268" t="s">
        <v>37</v>
      </c>
      <c r="D15" s="323">
        <v>0.033888888888888885</v>
      </c>
      <c r="E15" s="326">
        <v>7</v>
      </c>
      <c r="F15" s="269">
        <v>24</v>
      </c>
      <c r="G15" s="270">
        <v>0.0265625</v>
      </c>
      <c r="H15" s="334">
        <f>+D15/G15</f>
        <v>1.2758169934640522</v>
      </c>
      <c r="I15">
        <v>66</v>
      </c>
      <c r="J15" s="336">
        <v>0.026828703703703702</v>
      </c>
    </row>
    <row r="16" spans="1:8" ht="12.75">
      <c r="A16" s="1">
        <v>9</v>
      </c>
      <c r="B16" t="s">
        <v>508</v>
      </c>
      <c r="C16" t="s">
        <v>490</v>
      </c>
      <c r="D16" s="270">
        <v>0.034039351851851855</v>
      </c>
      <c r="G16" s="270"/>
      <c r="H16" s="334"/>
    </row>
    <row r="17" spans="1:10" ht="15">
      <c r="A17" s="272">
        <v>10</v>
      </c>
      <c r="B17" s="272" t="s">
        <v>1</v>
      </c>
      <c r="C17" s="273" t="s">
        <v>512</v>
      </c>
      <c r="D17" s="324">
        <v>0.034375</v>
      </c>
      <c r="E17" s="327">
        <v>1</v>
      </c>
      <c r="F17" s="297">
        <v>30</v>
      </c>
      <c r="G17" s="270">
        <v>0.027453703703703702</v>
      </c>
      <c r="H17" s="334">
        <f aca="true" t="shared" si="0" ref="H17:H37">+D17/G17</f>
        <v>1.252107925801012</v>
      </c>
      <c r="I17">
        <v>75</v>
      </c>
      <c r="J17" s="336">
        <v>0.02741898148148148</v>
      </c>
    </row>
    <row r="18" spans="1:10" s="5" customFormat="1" ht="15">
      <c r="A18" s="272">
        <v>11</v>
      </c>
      <c r="B18" s="272" t="s">
        <v>129</v>
      </c>
      <c r="C18" s="273" t="s">
        <v>264</v>
      </c>
      <c r="D18" s="324">
        <v>0.03471064814814815</v>
      </c>
      <c r="E18" s="327">
        <v>2</v>
      </c>
      <c r="F18" s="297">
        <v>29</v>
      </c>
      <c r="G18" s="270">
        <v>0.028819444444444443</v>
      </c>
      <c r="H18" s="334">
        <f t="shared" si="0"/>
        <v>1.204417670682731</v>
      </c>
      <c r="I18">
        <v>90</v>
      </c>
      <c r="J18" s="336">
        <v>0.02818287037037037</v>
      </c>
    </row>
    <row r="19" spans="1:10" ht="15">
      <c r="A19" s="272">
        <v>12</v>
      </c>
      <c r="B19" s="272" t="s">
        <v>105</v>
      </c>
      <c r="C19" s="273" t="s">
        <v>106</v>
      </c>
      <c r="D19" s="324">
        <v>0.03498842592592593</v>
      </c>
      <c r="E19" s="327">
        <v>3</v>
      </c>
      <c r="F19" s="297">
        <v>28</v>
      </c>
      <c r="G19" s="270">
        <v>0.028506944444444442</v>
      </c>
      <c r="H19" s="334">
        <f t="shared" si="0"/>
        <v>1.2273650020300448</v>
      </c>
      <c r="I19">
        <v>83</v>
      </c>
      <c r="J19" s="336">
        <v>0.02815972222222222</v>
      </c>
    </row>
    <row r="20" spans="1:10" ht="12.75">
      <c r="A20" s="277">
        <v>13</v>
      </c>
      <c r="B20" s="277" t="s">
        <v>211</v>
      </c>
      <c r="C20" s="278" t="s">
        <v>210</v>
      </c>
      <c r="D20" s="325">
        <v>0.035590277777777776</v>
      </c>
      <c r="E20" s="328">
        <v>1</v>
      </c>
      <c r="F20" s="280">
        <v>30</v>
      </c>
      <c r="G20" s="270">
        <v>0.030347222222222223</v>
      </c>
      <c r="H20" s="334">
        <f t="shared" si="0"/>
        <v>1.1727688787185353</v>
      </c>
      <c r="I20">
        <v>96</v>
      </c>
      <c r="J20" s="336">
        <v>0.029467592592592594</v>
      </c>
    </row>
    <row r="21" spans="1:10" ht="15">
      <c r="A21" s="272">
        <v>14</v>
      </c>
      <c r="B21" s="272" t="s">
        <v>62</v>
      </c>
      <c r="C21" s="273" t="s">
        <v>68</v>
      </c>
      <c r="D21" s="324">
        <v>0.03599537037037037</v>
      </c>
      <c r="E21" s="327">
        <v>4</v>
      </c>
      <c r="F21" s="297">
        <v>27</v>
      </c>
      <c r="G21" s="270">
        <v>0.03125</v>
      </c>
      <c r="H21" s="334">
        <f t="shared" si="0"/>
        <v>1.151851851851852</v>
      </c>
      <c r="I21">
        <v>99</v>
      </c>
      <c r="J21" s="336">
        <v>0.03025462962962963</v>
      </c>
    </row>
    <row r="22" spans="1:10" s="5" customFormat="1" ht="12.75">
      <c r="A22" s="277">
        <v>15</v>
      </c>
      <c r="B22" s="277" t="s">
        <v>142</v>
      </c>
      <c r="C22" s="278" t="s">
        <v>143</v>
      </c>
      <c r="D22" s="325">
        <v>0.03626157407407408</v>
      </c>
      <c r="E22" s="328">
        <v>2</v>
      </c>
      <c r="F22" s="280">
        <v>29</v>
      </c>
      <c r="G22" s="270">
        <v>0.029652777777777778</v>
      </c>
      <c r="H22" s="334">
        <f t="shared" si="0"/>
        <v>1.222872755659641</v>
      </c>
      <c r="I22">
        <v>87</v>
      </c>
      <c r="J22" s="336">
        <v>0.02914351851851852</v>
      </c>
    </row>
    <row r="23" spans="1:10" ht="12.75">
      <c r="A23" s="277">
        <v>16</v>
      </c>
      <c r="B23" s="277" t="s">
        <v>213</v>
      </c>
      <c r="C23" s="278" t="s">
        <v>212</v>
      </c>
      <c r="D23" s="325">
        <v>0.03648148148148148</v>
      </c>
      <c r="E23" s="328">
        <v>3</v>
      </c>
      <c r="F23" s="280">
        <v>28</v>
      </c>
      <c r="G23" s="270">
        <v>0.030821759259259257</v>
      </c>
      <c r="H23" s="334">
        <f t="shared" si="0"/>
        <v>1.1836274877957191</v>
      </c>
      <c r="I23">
        <v>95</v>
      </c>
      <c r="J23" s="336">
        <v>0.029988425925925925</v>
      </c>
    </row>
    <row r="24" spans="1:10" ht="15">
      <c r="A24" s="272">
        <v>17</v>
      </c>
      <c r="B24" s="272" t="s">
        <v>25</v>
      </c>
      <c r="C24" s="273" t="s">
        <v>309</v>
      </c>
      <c r="D24" s="324">
        <v>0.0370949074074074</v>
      </c>
      <c r="E24" s="327">
        <v>5</v>
      </c>
      <c r="F24" s="297">
        <v>26</v>
      </c>
      <c r="G24" s="270">
        <v>0.03</v>
      </c>
      <c r="H24" s="334">
        <f t="shared" si="0"/>
        <v>1.2364969135802468</v>
      </c>
      <c r="I24">
        <v>79</v>
      </c>
      <c r="J24" s="336">
        <v>0.029814814814814815</v>
      </c>
    </row>
    <row r="25" spans="1:10" ht="12.75">
      <c r="A25" s="277">
        <v>18</v>
      </c>
      <c r="B25" s="277" t="s">
        <v>136</v>
      </c>
      <c r="C25" s="278" t="s">
        <v>208</v>
      </c>
      <c r="D25" s="325">
        <v>0.03778935185185185</v>
      </c>
      <c r="E25" s="328">
        <v>4</v>
      </c>
      <c r="F25" s="280">
        <v>27</v>
      </c>
      <c r="G25" s="270">
        <v>0.03006944444444444</v>
      </c>
      <c r="H25" s="334">
        <f t="shared" si="0"/>
        <v>1.256735950731332</v>
      </c>
      <c r="I25">
        <v>73</v>
      </c>
      <c r="J25" s="336">
        <v>0.03006944444444444</v>
      </c>
    </row>
    <row r="26" spans="1:10" ht="15">
      <c r="A26" s="272">
        <v>19</v>
      </c>
      <c r="B26" s="272" t="s">
        <v>19</v>
      </c>
      <c r="C26" s="273" t="s">
        <v>53</v>
      </c>
      <c r="D26" s="324">
        <v>0.03892361111111111</v>
      </c>
      <c r="E26" s="327">
        <v>6</v>
      </c>
      <c r="F26" s="297">
        <v>25</v>
      </c>
      <c r="G26" s="270">
        <v>0.030925925925925926</v>
      </c>
      <c r="H26" s="334">
        <f t="shared" si="0"/>
        <v>1.2586077844311376</v>
      </c>
      <c r="I26">
        <v>72</v>
      </c>
      <c r="J26" s="336">
        <v>0.030960648148148147</v>
      </c>
    </row>
    <row r="27" spans="1:10" ht="12.75">
      <c r="A27" s="277">
        <v>20</v>
      </c>
      <c r="B27" s="277" t="s">
        <v>20</v>
      </c>
      <c r="C27" s="278" t="s">
        <v>54</v>
      </c>
      <c r="D27" s="325">
        <v>0.038981481481481485</v>
      </c>
      <c r="E27" s="328">
        <v>5</v>
      </c>
      <c r="F27" s="280">
        <v>26</v>
      </c>
      <c r="G27" s="270">
        <v>0.03005787037037037</v>
      </c>
      <c r="H27" s="334">
        <f t="shared" si="0"/>
        <v>1.2968810165575666</v>
      </c>
      <c r="I27">
        <v>59</v>
      </c>
      <c r="J27" s="336">
        <v>0.030613425925925926</v>
      </c>
    </row>
    <row r="28" spans="1:10" ht="12.75">
      <c r="A28" s="277">
        <v>21</v>
      </c>
      <c r="B28" s="277" t="s">
        <v>129</v>
      </c>
      <c r="C28" s="278" t="s">
        <v>215</v>
      </c>
      <c r="D28" s="325">
        <v>0.03909722222222222</v>
      </c>
      <c r="E28" s="328">
        <v>6</v>
      </c>
      <c r="F28" s="280">
        <v>25</v>
      </c>
      <c r="G28" s="270">
        <v>0.030173611111111113</v>
      </c>
      <c r="H28" s="334">
        <f t="shared" si="0"/>
        <v>1.295742232451093</v>
      </c>
      <c r="I28">
        <v>60</v>
      </c>
      <c r="J28" s="336">
        <v>0.03068287037037037</v>
      </c>
    </row>
    <row r="29" spans="1:10" ht="12.75">
      <c r="A29" s="277">
        <v>22</v>
      </c>
      <c r="B29" s="277" t="s">
        <v>193</v>
      </c>
      <c r="C29" s="278" t="s">
        <v>194</v>
      </c>
      <c r="D29" s="325">
        <v>0.03945601851851852</v>
      </c>
      <c r="E29" s="328">
        <v>7</v>
      </c>
      <c r="F29" s="280">
        <v>24</v>
      </c>
      <c r="G29" s="270">
        <v>0.03221064814814815</v>
      </c>
      <c r="H29" s="334">
        <f t="shared" si="0"/>
        <v>1.2249371182177506</v>
      </c>
      <c r="I29">
        <v>85</v>
      </c>
      <c r="J29" s="336">
        <v>0.031782407407407405</v>
      </c>
    </row>
    <row r="30" spans="1:10" ht="12.75">
      <c r="A30" s="281">
        <v>23</v>
      </c>
      <c r="B30" s="282" t="s">
        <v>93</v>
      </c>
      <c r="C30" s="282" t="s">
        <v>148</v>
      </c>
      <c r="D30" s="304">
        <v>0.03974537037037037</v>
      </c>
      <c r="E30" s="329">
        <v>1</v>
      </c>
      <c r="F30" s="284">
        <v>30</v>
      </c>
      <c r="G30" s="270">
        <v>0.03175925925925926</v>
      </c>
      <c r="H30" s="334">
        <f t="shared" si="0"/>
        <v>1.251457725947522</v>
      </c>
      <c r="I30">
        <v>76</v>
      </c>
      <c r="J30" s="336">
        <v>0.031689814814814816</v>
      </c>
    </row>
    <row r="31" spans="1:10" ht="12.75">
      <c r="A31" s="277">
        <v>24</v>
      </c>
      <c r="B31" s="277" t="s">
        <v>1</v>
      </c>
      <c r="C31" s="278" t="s">
        <v>32</v>
      </c>
      <c r="D31" s="325">
        <v>0.04003472222222222</v>
      </c>
      <c r="E31" s="328">
        <v>8</v>
      </c>
      <c r="F31" s="280">
        <v>23</v>
      </c>
      <c r="G31" s="270">
        <v>0.03050925925925926</v>
      </c>
      <c r="H31" s="334">
        <f t="shared" si="0"/>
        <v>1.312215477996965</v>
      </c>
      <c r="I31">
        <v>55</v>
      </c>
      <c r="J31" s="336">
        <v>0.031226851851851853</v>
      </c>
    </row>
    <row r="32" spans="1:10" ht="12.75">
      <c r="A32" s="277">
        <v>25</v>
      </c>
      <c r="B32" s="277" t="s">
        <v>453</v>
      </c>
      <c r="C32" s="278" t="s">
        <v>150</v>
      </c>
      <c r="D32" s="325">
        <v>0.04011574074074074</v>
      </c>
      <c r="E32" s="328">
        <v>9</v>
      </c>
      <c r="F32" s="280">
        <v>22</v>
      </c>
      <c r="G32" s="270">
        <v>0.03184027777777778</v>
      </c>
      <c r="H32" s="334">
        <f t="shared" si="0"/>
        <v>1.2599054889131223</v>
      </c>
      <c r="I32">
        <v>71</v>
      </c>
      <c r="J32" s="336">
        <v>0.03190972222222222</v>
      </c>
    </row>
    <row r="33" spans="1:10" ht="12.75">
      <c r="A33" s="277">
        <v>26</v>
      </c>
      <c r="B33" s="277" t="s">
        <v>18</v>
      </c>
      <c r="C33" s="278" t="s">
        <v>51</v>
      </c>
      <c r="D33" s="325">
        <v>0.04023148148148148</v>
      </c>
      <c r="E33" s="328">
        <v>10</v>
      </c>
      <c r="F33" s="280">
        <v>21</v>
      </c>
      <c r="G33" s="270">
        <v>0.03247685185185185</v>
      </c>
      <c r="H33" s="334">
        <f t="shared" si="0"/>
        <v>1.2387740555951534</v>
      </c>
      <c r="I33">
        <v>78</v>
      </c>
      <c r="J33" s="336">
        <v>0.032326388888888884</v>
      </c>
    </row>
    <row r="34" spans="1:10" ht="12.75">
      <c r="A34" s="277">
        <v>27</v>
      </c>
      <c r="B34" s="277" t="s">
        <v>86</v>
      </c>
      <c r="C34" s="278" t="s">
        <v>187</v>
      </c>
      <c r="D34" s="325">
        <v>0.040532407407407406</v>
      </c>
      <c r="E34" s="328">
        <v>11</v>
      </c>
      <c r="F34" s="280">
        <v>20</v>
      </c>
      <c r="G34" s="270">
        <v>0.030891203703703702</v>
      </c>
      <c r="H34" s="334">
        <f t="shared" si="0"/>
        <v>1.3121019108280254</v>
      </c>
      <c r="I34">
        <v>56</v>
      </c>
      <c r="J34" s="336">
        <v>0.0315625</v>
      </c>
    </row>
    <row r="35" spans="1:10" ht="12.75">
      <c r="A35" s="281">
        <v>28</v>
      </c>
      <c r="B35" s="282" t="s">
        <v>120</v>
      </c>
      <c r="C35" s="282" t="s">
        <v>121</v>
      </c>
      <c r="D35" s="304">
        <v>0.04130787037037037</v>
      </c>
      <c r="E35" s="329">
        <v>2</v>
      </c>
      <c r="F35" s="284">
        <v>29</v>
      </c>
      <c r="G35" s="270">
        <v>0.032650462962962964</v>
      </c>
      <c r="H35" s="334">
        <f t="shared" si="0"/>
        <v>1.2651542006380716</v>
      </c>
      <c r="I35">
        <v>69</v>
      </c>
      <c r="J35" s="336">
        <v>0.03280092592592593</v>
      </c>
    </row>
    <row r="36" spans="1:10" ht="12.75">
      <c r="A36" s="289">
        <v>29</v>
      </c>
      <c r="B36" s="290" t="s">
        <v>228</v>
      </c>
      <c r="C36" s="290" t="s">
        <v>227</v>
      </c>
      <c r="D36" s="306">
        <v>0.04144675925925926</v>
      </c>
      <c r="E36" s="332">
        <v>1</v>
      </c>
      <c r="F36" s="292">
        <v>30</v>
      </c>
      <c r="G36" s="270">
        <v>0.03993055555555556</v>
      </c>
      <c r="H36" s="334">
        <f t="shared" si="0"/>
        <v>1.0379710144927536</v>
      </c>
      <c r="I36">
        <v>100</v>
      </c>
      <c r="J36" s="336">
        <v>0.03888888888888889</v>
      </c>
    </row>
    <row r="37" spans="1:10" s="5" customFormat="1" ht="12.75">
      <c r="A37" s="285">
        <v>30</v>
      </c>
      <c r="B37" s="286" t="s">
        <v>22</v>
      </c>
      <c r="C37" s="286" t="s">
        <v>46</v>
      </c>
      <c r="D37" s="305">
        <v>0.04158564814814815</v>
      </c>
      <c r="E37" s="330">
        <v>1</v>
      </c>
      <c r="F37" s="288">
        <v>30</v>
      </c>
      <c r="G37" s="270">
        <v>0.0338425925925926</v>
      </c>
      <c r="H37" s="334">
        <f t="shared" si="0"/>
        <v>1.2287961696306429</v>
      </c>
      <c r="I37">
        <v>82</v>
      </c>
      <c r="J37" s="336">
        <v>0.0335300925925926</v>
      </c>
    </row>
    <row r="38" spans="1:8" ht="12.75">
      <c r="A38" s="1">
        <v>31</v>
      </c>
      <c r="B38" t="s">
        <v>136</v>
      </c>
      <c r="C38" t="s">
        <v>165</v>
      </c>
      <c r="D38" s="270">
        <v>0.04172453703703704</v>
      </c>
      <c r="G38" s="270"/>
      <c r="H38" s="334"/>
    </row>
    <row r="39" spans="1:10" ht="12.75">
      <c r="A39" s="281">
        <v>32</v>
      </c>
      <c r="B39" s="282" t="s">
        <v>63</v>
      </c>
      <c r="C39" s="282" t="s">
        <v>69</v>
      </c>
      <c r="D39" s="304">
        <v>0.04189814814814815</v>
      </c>
      <c r="E39" s="329">
        <v>3</v>
      </c>
      <c r="F39" s="284">
        <v>28</v>
      </c>
      <c r="G39" s="270">
        <v>0.033715277777777775</v>
      </c>
      <c r="H39" s="334">
        <f aca="true" t="shared" si="1" ref="H39:H59">+D39/G39</f>
        <v>1.2427051150017165</v>
      </c>
      <c r="I39">
        <v>77</v>
      </c>
      <c r="J39" s="336">
        <v>0.033611111111111105</v>
      </c>
    </row>
    <row r="40" spans="1:10" ht="12.75">
      <c r="A40" s="285">
        <v>33</v>
      </c>
      <c r="B40" s="286" t="s">
        <v>159</v>
      </c>
      <c r="C40" s="286" t="s">
        <v>164</v>
      </c>
      <c r="D40" s="305">
        <v>0.042118055555555554</v>
      </c>
      <c r="E40" s="330">
        <v>2</v>
      </c>
      <c r="F40" s="288">
        <v>29</v>
      </c>
      <c r="G40" s="270">
        <v>0.03451388888888889</v>
      </c>
      <c r="H40" s="334">
        <f t="shared" si="1"/>
        <v>1.220321931589537</v>
      </c>
      <c r="I40">
        <v>88</v>
      </c>
      <c r="J40" s="336">
        <v>0.03395833333333334</v>
      </c>
    </row>
    <row r="41" spans="1:10" ht="12.75">
      <c r="A41" s="281">
        <v>34</v>
      </c>
      <c r="B41" s="282" t="s">
        <v>230</v>
      </c>
      <c r="C41" s="282" t="s">
        <v>265</v>
      </c>
      <c r="D41" s="304">
        <v>0.042928240740740746</v>
      </c>
      <c r="E41" s="329">
        <v>4</v>
      </c>
      <c r="F41" s="284">
        <v>27</v>
      </c>
      <c r="G41" s="270">
        <v>0.033229166666666664</v>
      </c>
      <c r="H41" s="334">
        <f t="shared" si="1"/>
        <v>1.2918843608498785</v>
      </c>
      <c r="I41">
        <v>62</v>
      </c>
      <c r="J41" s="336">
        <v>0.03365740740740741</v>
      </c>
    </row>
    <row r="42" spans="1:10" s="5" customFormat="1" ht="12.75">
      <c r="A42" s="285">
        <v>35</v>
      </c>
      <c r="B42" s="286" t="s">
        <v>174</v>
      </c>
      <c r="C42" s="286" t="s">
        <v>175</v>
      </c>
      <c r="D42" s="305">
        <v>0.04297453703703704</v>
      </c>
      <c r="E42" s="330">
        <v>3</v>
      </c>
      <c r="F42" s="288">
        <v>28</v>
      </c>
      <c r="G42" s="270">
        <v>0.0355787037037037</v>
      </c>
      <c r="H42" s="334">
        <f t="shared" si="1"/>
        <v>1.2078724788549122</v>
      </c>
      <c r="I42">
        <v>89</v>
      </c>
      <c r="J42" s="336">
        <v>0.03498842592592592</v>
      </c>
    </row>
    <row r="43" spans="1:10" ht="12.75">
      <c r="A43" s="285">
        <v>36</v>
      </c>
      <c r="B43" s="286" t="s">
        <v>221</v>
      </c>
      <c r="C43" s="286" t="s">
        <v>220</v>
      </c>
      <c r="D43" s="305">
        <v>0.04356481481481481</v>
      </c>
      <c r="E43" s="330">
        <v>4</v>
      </c>
      <c r="F43" s="288">
        <v>27</v>
      </c>
      <c r="G43" s="270">
        <v>0.035312500000000004</v>
      </c>
      <c r="H43" s="334">
        <f t="shared" si="1"/>
        <v>1.2336938708620122</v>
      </c>
      <c r="I43">
        <v>80</v>
      </c>
      <c r="J43" s="336">
        <v>0.035081018518518525</v>
      </c>
    </row>
    <row r="44" spans="1:10" ht="12.75">
      <c r="A44" s="281">
        <v>37</v>
      </c>
      <c r="B44" s="282" t="s">
        <v>315</v>
      </c>
      <c r="C44" s="282" t="s">
        <v>316</v>
      </c>
      <c r="D44" s="304">
        <v>0.04539351851851852</v>
      </c>
      <c r="E44" s="329">
        <v>5</v>
      </c>
      <c r="F44" s="284">
        <v>26</v>
      </c>
      <c r="G44" s="270">
        <v>0.03298611111111111</v>
      </c>
      <c r="H44" s="334">
        <f t="shared" si="1"/>
        <v>1.376140350877193</v>
      </c>
      <c r="I44">
        <v>48</v>
      </c>
      <c r="J44" s="336">
        <v>0.03398148148148148</v>
      </c>
    </row>
    <row r="45" spans="1:10" ht="12.75">
      <c r="A45" s="289">
        <v>38</v>
      </c>
      <c r="B45" s="290" t="s">
        <v>238</v>
      </c>
      <c r="C45" s="290" t="s">
        <v>254</v>
      </c>
      <c r="D45" s="306">
        <v>0.045625</v>
      </c>
      <c r="E45" s="332">
        <v>2</v>
      </c>
      <c r="F45" s="292">
        <v>29</v>
      </c>
      <c r="G45" s="270">
        <v>0.03568287037037037</v>
      </c>
      <c r="H45" s="334">
        <f t="shared" si="1"/>
        <v>1.2786247161855335</v>
      </c>
      <c r="I45">
        <v>65</v>
      </c>
      <c r="J45" s="336">
        <v>0.03599537037037037</v>
      </c>
    </row>
    <row r="46" spans="1:10" ht="12.75">
      <c r="A46" s="285">
        <v>39</v>
      </c>
      <c r="B46" s="286" t="s">
        <v>509</v>
      </c>
      <c r="C46" s="286" t="s">
        <v>169</v>
      </c>
      <c r="D46" s="305">
        <v>0.046331018518518514</v>
      </c>
      <c r="E46" s="330">
        <v>5</v>
      </c>
      <c r="F46" s="288">
        <v>26</v>
      </c>
      <c r="G46" s="270">
        <v>0.036111111111111115</v>
      </c>
      <c r="H46" s="334">
        <f t="shared" si="1"/>
        <v>1.2830128205128202</v>
      </c>
      <c r="I46">
        <v>63</v>
      </c>
      <c r="J46" s="336">
        <v>0.03650462962962963</v>
      </c>
    </row>
    <row r="47" spans="1:10" ht="12.75">
      <c r="A47" s="285">
        <v>40</v>
      </c>
      <c r="B47" s="286" t="s">
        <v>62</v>
      </c>
      <c r="C47" s="286" t="s">
        <v>35</v>
      </c>
      <c r="D47" s="305">
        <v>0.047511574074074074</v>
      </c>
      <c r="E47" s="330">
        <v>6</v>
      </c>
      <c r="F47" s="288">
        <v>25</v>
      </c>
      <c r="G47" s="270">
        <v>0.035416666666666666</v>
      </c>
      <c r="H47" s="334">
        <f t="shared" si="1"/>
        <v>1.3415032679738563</v>
      </c>
      <c r="I47">
        <v>49</v>
      </c>
      <c r="J47" s="336">
        <v>0.036377314814814814</v>
      </c>
    </row>
    <row r="48" spans="1:10" ht="12.75">
      <c r="A48" s="285">
        <v>41</v>
      </c>
      <c r="B48" s="286" t="s">
        <v>404</v>
      </c>
      <c r="C48" s="286" t="s">
        <v>316</v>
      </c>
      <c r="D48" s="305">
        <v>0.04771990740740741</v>
      </c>
      <c r="E48" s="330">
        <v>7</v>
      </c>
      <c r="F48" s="288">
        <v>24</v>
      </c>
      <c r="G48" s="270">
        <v>0.036527939695413306</v>
      </c>
      <c r="H48" s="334">
        <f t="shared" si="1"/>
        <v>1.3063947160808373</v>
      </c>
      <c r="I48">
        <v>57</v>
      </c>
      <c r="J48" s="336">
        <v>0.03716451376948738</v>
      </c>
    </row>
    <row r="49" spans="1:10" ht="12.75">
      <c r="A49" s="285">
        <v>42</v>
      </c>
      <c r="B49" s="286" t="s">
        <v>65</v>
      </c>
      <c r="C49" s="286" t="s">
        <v>71</v>
      </c>
      <c r="D49" s="305">
        <v>0.04818287037037037</v>
      </c>
      <c r="E49" s="330">
        <v>8</v>
      </c>
      <c r="F49" s="288">
        <v>23</v>
      </c>
      <c r="G49" s="270">
        <v>0.03729166666666667</v>
      </c>
      <c r="H49" s="334">
        <f t="shared" si="1"/>
        <v>1.292054624456859</v>
      </c>
      <c r="I49">
        <v>61</v>
      </c>
      <c r="J49" s="336">
        <v>0.037766203703703705</v>
      </c>
    </row>
    <row r="50" spans="1:10" ht="12.75">
      <c r="A50" s="285">
        <v>43</v>
      </c>
      <c r="B50" s="286" t="s">
        <v>26</v>
      </c>
      <c r="C50" s="286" t="s">
        <v>53</v>
      </c>
      <c r="D50" s="305">
        <v>0.048402777777777774</v>
      </c>
      <c r="E50" s="330">
        <v>9</v>
      </c>
      <c r="F50" s="288">
        <v>22</v>
      </c>
      <c r="G50" s="270">
        <v>0.0365625</v>
      </c>
      <c r="H50" s="334">
        <f t="shared" si="1"/>
        <v>1.3238366571699904</v>
      </c>
      <c r="I50">
        <v>52</v>
      </c>
      <c r="J50" s="336">
        <v>0.03739583333333333</v>
      </c>
    </row>
    <row r="51" spans="1:10" s="5" customFormat="1" ht="12.75">
      <c r="A51" s="289">
        <v>44</v>
      </c>
      <c r="B51" s="290" t="s">
        <v>93</v>
      </c>
      <c r="C51" s="290" t="s">
        <v>94</v>
      </c>
      <c r="D51" s="306">
        <v>0.04898148148148148</v>
      </c>
      <c r="E51" s="332">
        <v>3</v>
      </c>
      <c r="F51" s="292">
        <v>28</v>
      </c>
      <c r="G51" s="270">
        <v>0.039976851851851854</v>
      </c>
      <c r="H51" s="334">
        <f t="shared" si="1"/>
        <v>1.2252460914881296</v>
      </c>
      <c r="I51">
        <v>84</v>
      </c>
      <c r="J51" s="336">
        <v>0.03958333333333334</v>
      </c>
    </row>
    <row r="52" spans="1:10" ht="12.75">
      <c r="A52" s="285">
        <v>45</v>
      </c>
      <c r="B52" s="286" t="s">
        <v>451</v>
      </c>
      <c r="C52" s="286" t="s">
        <v>251</v>
      </c>
      <c r="D52" s="305">
        <v>0.04935185185185185</v>
      </c>
      <c r="E52" s="330">
        <v>10</v>
      </c>
      <c r="F52" s="288">
        <v>21</v>
      </c>
      <c r="G52" s="270">
        <v>0.03527406611778577</v>
      </c>
      <c r="H52" s="334">
        <f t="shared" si="1"/>
        <v>1.399097333634804</v>
      </c>
      <c r="I52">
        <v>47</v>
      </c>
      <c r="J52" s="336">
        <v>0.03631573278445244</v>
      </c>
    </row>
    <row r="53" spans="1:10" ht="12.75">
      <c r="A53" s="285">
        <v>46</v>
      </c>
      <c r="B53" s="286" t="s">
        <v>23</v>
      </c>
      <c r="C53" s="286" t="s">
        <v>190</v>
      </c>
      <c r="D53" s="305">
        <v>0.0506712962962963</v>
      </c>
      <c r="E53" s="330">
        <v>11</v>
      </c>
      <c r="F53" s="288">
        <v>20</v>
      </c>
      <c r="G53" s="270">
        <v>0.038877314814814816</v>
      </c>
      <c r="H53" s="334">
        <f t="shared" si="1"/>
        <v>1.303364096457279</v>
      </c>
      <c r="I53">
        <v>58</v>
      </c>
      <c r="J53" s="336">
        <v>0.039467592592592596</v>
      </c>
    </row>
    <row r="54" spans="1:10" s="5" customFormat="1" ht="12.75">
      <c r="A54" s="293">
        <v>47</v>
      </c>
      <c r="B54" s="294" t="s">
        <v>11</v>
      </c>
      <c r="C54" s="294" t="s">
        <v>35</v>
      </c>
      <c r="D54" s="307">
        <v>0.05144675925925926</v>
      </c>
      <c r="E54" s="333">
        <v>1</v>
      </c>
      <c r="F54" s="296">
        <v>30</v>
      </c>
      <c r="G54" s="270">
        <v>0.04273148148148148</v>
      </c>
      <c r="H54" s="334">
        <f t="shared" si="1"/>
        <v>1.2039544962080173</v>
      </c>
      <c r="I54">
        <v>91</v>
      </c>
      <c r="J54" s="336">
        <v>0.04206018518518519</v>
      </c>
    </row>
    <row r="55" spans="1:10" ht="12.75">
      <c r="A55" s="285">
        <v>48</v>
      </c>
      <c r="B55" s="286" t="s">
        <v>84</v>
      </c>
      <c r="C55" s="286" t="s">
        <v>85</v>
      </c>
      <c r="D55" s="305">
        <v>0.05178240740740741</v>
      </c>
      <c r="E55" s="330">
        <v>12</v>
      </c>
      <c r="F55" s="288">
        <v>19</v>
      </c>
      <c r="G55" s="270">
        <v>0.03888888888888889</v>
      </c>
      <c r="H55" s="334">
        <f t="shared" si="1"/>
        <v>1.331547619047619</v>
      </c>
      <c r="I55">
        <v>50</v>
      </c>
      <c r="J55" s="336">
        <v>0.03980324074074074</v>
      </c>
    </row>
    <row r="56" spans="1:10" ht="12.75">
      <c r="A56" s="289">
        <v>49</v>
      </c>
      <c r="B56" s="290" t="s">
        <v>274</v>
      </c>
      <c r="C56" s="290" t="s">
        <v>104</v>
      </c>
      <c r="D56" s="306">
        <v>0.05310185185185185</v>
      </c>
      <c r="E56" s="332">
        <v>4</v>
      </c>
      <c r="F56" s="292">
        <v>27</v>
      </c>
      <c r="G56" s="270">
        <v>0.04148148148148148</v>
      </c>
      <c r="H56" s="334">
        <f t="shared" si="1"/>
        <v>1.2801339285714286</v>
      </c>
      <c r="I56">
        <v>64</v>
      </c>
      <c r="J56" s="336">
        <v>0.0418287037037037</v>
      </c>
    </row>
    <row r="57" spans="1:10" ht="12.75">
      <c r="A57" s="289">
        <v>50</v>
      </c>
      <c r="B57" s="290" t="s">
        <v>28</v>
      </c>
      <c r="C57" s="290" t="s">
        <v>61</v>
      </c>
      <c r="D57" s="306">
        <v>0.05326388888888889</v>
      </c>
      <c r="E57" s="332">
        <v>5</v>
      </c>
      <c r="F57" s="292">
        <v>26</v>
      </c>
      <c r="G57" s="270">
        <v>0.04003472222222222</v>
      </c>
      <c r="H57" s="334">
        <f t="shared" si="1"/>
        <v>1.3304423243712056</v>
      </c>
      <c r="I57">
        <v>51</v>
      </c>
      <c r="J57" s="336">
        <v>0.040914351851851855</v>
      </c>
    </row>
    <row r="58" spans="1:10" ht="12.75">
      <c r="A58" s="293">
        <v>51</v>
      </c>
      <c r="B58" s="294" t="s">
        <v>157</v>
      </c>
      <c r="C58" s="294" t="s">
        <v>158</v>
      </c>
      <c r="D58" s="307">
        <v>0.053657407407407404</v>
      </c>
      <c r="E58" s="333">
        <v>2</v>
      </c>
      <c r="F58" s="296">
        <v>29</v>
      </c>
      <c r="G58" s="270">
        <v>0.04217592592592592</v>
      </c>
      <c r="H58" s="334">
        <f t="shared" si="1"/>
        <v>1.2722283205268936</v>
      </c>
      <c r="I58">
        <v>67</v>
      </c>
      <c r="J58" s="336">
        <v>0.0424074074074074</v>
      </c>
    </row>
    <row r="59" spans="1:10" ht="12.75">
      <c r="A59" s="293">
        <v>52</v>
      </c>
      <c r="B59" s="294" t="s">
        <v>124</v>
      </c>
      <c r="C59" s="294" t="s">
        <v>125</v>
      </c>
      <c r="D59" s="307">
        <v>0.054224537037037036</v>
      </c>
      <c r="E59" s="333">
        <v>3</v>
      </c>
      <c r="F59" s="296">
        <v>28</v>
      </c>
      <c r="G59" s="270">
        <v>0.04320601851851852</v>
      </c>
      <c r="H59" s="334">
        <f t="shared" si="1"/>
        <v>1.2550227698901688</v>
      </c>
      <c r="I59">
        <v>74</v>
      </c>
      <c r="J59" s="336">
        <v>0.04320601851851852</v>
      </c>
    </row>
    <row r="60" spans="1:8" ht="12.75">
      <c r="A60" s="1">
        <v>53</v>
      </c>
      <c r="B60" t="s">
        <v>112</v>
      </c>
      <c r="C60" t="s">
        <v>510</v>
      </c>
      <c r="D60" s="270">
        <v>0.05513888888888888</v>
      </c>
      <c r="G60" s="270"/>
      <c r="H60" s="334"/>
    </row>
    <row r="61" spans="1:10" ht="12.75">
      <c r="A61" s="293">
        <v>54</v>
      </c>
      <c r="B61" s="294" t="s">
        <v>438</v>
      </c>
      <c r="C61" s="294" t="s">
        <v>439</v>
      </c>
      <c r="D61" s="307">
        <v>0.055717592592592596</v>
      </c>
      <c r="E61" s="333">
        <v>4</v>
      </c>
      <c r="F61" s="296">
        <v>27</v>
      </c>
      <c r="G61" s="270">
        <v>0.043946759259259255</v>
      </c>
      <c r="H61" s="334">
        <f>+D61/G61</f>
        <v>1.2678430339741904</v>
      </c>
      <c r="I61">
        <v>68</v>
      </c>
      <c r="J61" s="336">
        <v>0.04413194444444444</v>
      </c>
    </row>
    <row r="62" spans="1:10" ht="12.75">
      <c r="A62" s="293">
        <v>55</v>
      </c>
      <c r="B62" s="294" t="s">
        <v>127</v>
      </c>
      <c r="C62" s="294" t="s">
        <v>128</v>
      </c>
      <c r="D62" s="307">
        <v>0.056388888888888884</v>
      </c>
      <c r="E62" s="333">
        <v>5</v>
      </c>
      <c r="F62" s="296">
        <v>26</v>
      </c>
      <c r="G62" s="270">
        <v>0.04274999159948952</v>
      </c>
      <c r="H62" s="334">
        <f>+D62/G62</f>
        <v>1.3190385957774604</v>
      </c>
      <c r="I62">
        <v>54</v>
      </c>
      <c r="J62" s="336">
        <v>0.04350230641430434</v>
      </c>
    </row>
    <row r="63" spans="1:10" ht="12.75">
      <c r="A63" s="293">
        <v>57</v>
      </c>
      <c r="B63" s="294" t="s">
        <v>238</v>
      </c>
      <c r="C63" s="294" t="s">
        <v>239</v>
      </c>
      <c r="D63" s="307">
        <v>0.058715277777777776</v>
      </c>
      <c r="E63" s="333">
        <v>6</v>
      </c>
      <c r="F63" s="296">
        <v>25</v>
      </c>
      <c r="G63" s="270">
        <v>0.04446759259259259</v>
      </c>
      <c r="H63" s="334">
        <f>+D63/G63</f>
        <v>1.3204060385216032</v>
      </c>
      <c r="I63">
        <v>53</v>
      </c>
      <c r="J63" s="336">
        <v>0.045266203703703704</v>
      </c>
    </row>
    <row r="64" spans="1:8" ht="12.75">
      <c r="A64" s="1">
        <v>58</v>
      </c>
      <c r="B64" t="s">
        <v>86</v>
      </c>
      <c r="C64" t="s">
        <v>511</v>
      </c>
      <c r="D64" s="270">
        <v>0.059097222222222225</v>
      </c>
      <c r="G64" s="270"/>
      <c r="H64" s="334"/>
    </row>
    <row r="65" spans="1:10" ht="12.75">
      <c r="A65" s="293">
        <v>59</v>
      </c>
      <c r="B65" s="294" t="s">
        <v>123</v>
      </c>
      <c r="C65" s="294" t="s">
        <v>94</v>
      </c>
      <c r="D65" s="307">
        <v>0.060972222222222226</v>
      </c>
      <c r="E65" s="333">
        <v>7</v>
      </c>
      <c r="F65" s="296">
        <v>24</v>
      </c>
      <c r="G65" s="270">
        <v>0.04985089040757399</v>
      </c>
      <c r="H65" s="334">
        <f>+D65/G65</f>
        <v>1.2230919392556836</v>
      </c>
      <c r="I65">
        <v>86</v>
      </c>
      <c r="J65" s="336">
        <v>0.04937635337053695</v>
      </c>
    </row>
    <row r="66" spans="1:10" ht="12.75">
      <c r="A66" s="293">
        <v>56</v>
      </c>
      <c r="B66" s="294" t="s">
        <v>152</v>
      </c>
      <c r="C66" s="294" t="s">
        <v>45</v>
      </c>
      <c r="D66" s="307">
        <v>0.06357638888888889</v>
      </c>
      <c r="E66" s="333">
        <v>8</v>
      </c>
      <c r="F66" s="296">
        <v>23</v>
      </c>
      <c r="G66" s="270">
        <v>0.04854074011039054</v>
      </c>
      <c r="H66" s="334">
        <f>+D66/G66</f>
        <v>1.3097531834970897</v>
      </c>
      <c r="I66">
        <v>98</v>
      </c>
      <c r="J66" s="336">
        <v>0.047580091962242395</v>
      </c>
    </row>
    <row r="67" spans="1:4" ht="12.75">
      <c r="A67" s="1">
        <v>60</v>
      </c>
      <c r="B67" t="s">
        <v>8</v>
      </c>
      <c r="C67" t="s">
        <v>466</v>
      </c>
      <c r="D67" s="270">
        <v>0.06804398148148148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7109375" style="0" bestFit="1" customWidth="1"/>
    <col min="3" max="3" width="11.140625" style="0" bestFit="1" customWidth="1"/>
    <col min="4" max="5" width="9.140625" style="412" customWidth="1"/>
    <col min="6" max="8" width="9.140625" style="3" customWidth="1"/>
    <col min="10" max="10" width="9.57421875" style="0" customWidth="1"/>
    <col min="11" max="11" width="12.7109375" style="0" customWidth="1"/>
    <col min="12" max="13" width="9.57421875" style="0" bestFit="1" customWidth="1"/>
  </cols>
  <sheetData>
    <row r="1" spans="1:10" ht="18">
      <c r="A1" s="339" t="s">
        <v>492</v>
      </c>
      <c r="J1" s="340"/>
    </row>
    <row r="2" spans="10:13" ht="12.75">
      <c r="J2" s="341"/>
      <c r="K2" s="342"/>
      <c r="L2" s="342"/>
      <c r="M2" s="341" t="s">
        <v>615</v>
      </c>
    </row>
    <row r="3" spans="1:13" s="346" customFormat="1" ht="18" customHeight="1">
      <c r="A3" s="343"/>
      <c r="B3" s="344"/>
      <c r="C3" s="343"/>
      <c r="D3" s="413"/>
      <c r="E3" s="413"/>
      <c r="F3" s="364"/>
      <c r="G3" s="364"/>
      <c r="H3" s="364"/>
      <c r="J3" s="341" t="s">
        <v>278</v>
      </c>
      <c r="K3" s="342"/>
      <c r="L3" s="342"/>
      <c r="M3" s="341" t="s">
        <v>616</v>
      </c>
    </row>
    <row r="4" spans="1:13" s="346" customFormat="1" ht="18" customHeight="1">
      <c r="A4" s="339"/>
      <c r="B4" s="344"/>
      <c r="C4" s="343"/>
      <c r="D4" s="413"/>
      <c r="E4" s="413"/>
      <c r="F4" s="364"/>
      <c r="G4" s="364"/>
      <c r="H4" s="411" t="s">
        <v>75</v>
      </c>
      <c r="J4" s="347" t="s">
        <v>441</v>
      </c>
      <c r="K4" s="342"/>
      <c r="L4" s="342"/>
      <c r="M4" s="347" t="s">
        <v>441</v>
      </c>
    </row>
    <row r="5" spans="1:13" s="349" customFormat="1" ht="15">
      <c r="A5" s="10" t="s">
        <v>75</v>
      </c>
      <c r="B5" s="344"/>
      <c r="C5" s="344"/>
      <c r="D5" s="411">
        <v>42522</v>
      </c>
      <c r="E5" s="411">
        <v>42641</v>
      </c>
      <c r="F5" s="410">
        <v>42522</v>
      </c>
      <c r="G5" s="410">
        <v>42641</v>
      </c>
      <c r="H5" s="411" t="s">
        <v>267</v>
      </c>
      <c r="I5" s="410"/>
      <c r="J5" s="347" t="s">
        <v>442</v>
      </c>
      <c r="K5" s="341" t="s">
        <v>442</v>
      </c>
      <c r="L5" s="341" t="s">
        <v>442</v>
      </c>
      <c r="M5" s="347" t="s">
        <v>442</v>
      </c>
    </row>
    <row r="6" spans="1:13" s="349" customFormat="1" ht="15">
      <c r="A6" s="350" t="s">
        <v>76</v>
      </c>
      <c r="B6" s="350" t="s">
        <v>77</v>
      </c>
      <c r="C6" s="350" t="s">
        <v>78</v>
      </c>
      <c r="D6" s="8" t="s">
        <v>76</v>
      </c>
      <c r="E6" s="8" t="s">
        <v>76</v>
      </c>
      <c r="F6" s="365" t="s">
        <v>79</v>
      </c>
      <c r="G6" s="365" t="s">
        <v>79</v>
      </c>
      <c r="H6" s="365" t="s">
        <v>79</v>
      </c>
      <c r="I6" s="8" t="s">
        <v>426</v>
      </c>
      <c r="J6" s="347" t="s">
        <v>79</v>
      </c>
      <c r="K6" s="341" t="s">
        <v>443</v>
      </c>
      <c r="L6" s="351" t="s">
        <v>426</v>
      </c>
      <c r="M6" s="347" t="s">
        <v>79</v>
      </c>
    </row>
    <row r="7" spans="1:13" ht="15">
      <c r="A7" s="267">
        <v>1</v>
      </c>
      <c r="B7" s="267" t="s">
        <v>7</v>
      </c>
      <c r="C7" s="268" t="s">
        <v>40</v>
      </c>
      <c r="D7" s="326"/>
      <c r="E7" s="326">
        <v>1</v>
      </c>
      <c r="F7" s="366"/>
      <c r="G7" s="366">
        <v>0.006851851851851852</v>
      </c>
      <c r="H7" s="366">
        <f aca="true" t="shared" si="0" ref="H7:H38">MIN(G7,F7)</f>
        <v>0.006851851851851852</v>
      </c>
      <c r="I7" s="269">
        <v>30</v>
      </c>
      <c r="J7" s="276">
        <v>0.022395833333333334</v>
      </c>
      <c r="K7" s="334">
        <f>+G7/J7</f>
        <v>0.3059431524547804</v>
      </c>
      <c r="L7">
        <v>69</v>
      </c>
      <c r="M7" s="336">
        <f>+J7+TIME(0,1,24)</f>
        <v>0.023368055555555555</v>
      </c>
    </row>
    <row r="8" spans="1:13" ht="15">
      <c r="A8" s="267">
        <v>2</v>
      </c>
      <c r="B8" s="267" t="s">
        <v>66</v>
      </c>
      <c r="C8" s="268" t="s">
        <v>611</v>
      </c>
      <c r="D8" s="326"/>
      <c r="E8" s="326">
        <v>2</v>
      </c>
      <c r="F8" s="366"/>
      <c r="G8" s="366">
        <v>0.006979166666666667</v>
      </c>
      <c r="H8" s="366">
        <f t="shared" si="0"/>
        <v>0.006979166666666667</v>
      </c>
      <c r="I8" s="269">
        <v>29</v>
      </c>
      <c r="J8" s="276">
        <v>0.02487268518518519</v>
      </c>
      <c r="K8" s="334">
        <f>+G8/J8</f>
        <v>0.2805956258724988</v>
      </c>
      <c r="L8">
        <v>91</v>
      </c>
      <c r="M8" s="336">
        <f>+J8-TIME(0,0,38)</f>
        <v>0.024432870370370372</v>
      </c>
    </row>
    <row r="9" spans="1:13" ht="15">
      <c r="A9" s="267">
        <v>3</v>
      </c>
      <c r="B9" s="267" t="s">
        <v>23</v>
      </c>
      <c r="C9" s="268" t="s">
        <v>519</v>
      </c>
      <c r="D9" s="326"/>
      <c r="E9" s="326">
        <v>3</v>
      </c>
      <c r="F9" s="366"/>
      <c r="G9" s="366">
        <v>0.007013888888888889</v>
      </c>
      <c r="H9" s="366">
        <f t="shared" si="0"/>
        <v>0.007013888888888889</v>
      </c>
      <c r="I9" s="269">
        <v>28</v>
      </c>
      <c r="J9" s="276">
        <v>0.024560185185185185</v>
      </c>
      <c r="K9" s="334">
        <f>+G9/J9</f>
        <v>0.2855796418473139</v>
      </c>
      <c r="L9">
        <v>88</v>
      </c>
      <c r="M9" s="336">
        <f>+J9-TIME(0,0,22)</f>
        <v>0.024305555555555556</v>
      </c>
    </row>
    <row r="10" spans="1:13" ht="15">
      <c r="A10" s="267">
        <v>4</v>
      </c>
      <c r="B10" s="267" t="s">
        <v>14</v>
      </c>
      <c r="C10" s="268" t="s">
        <v>46</v>
      </c>
      <c r="D10" s="326">
        <v>1</v>
      </c>
      <c r="E10" s="326"/>
      <c r="F10" s="366">
        <v>0.0072800925925925915</v>
      </c>
      <c r="G10" s="366"/>
      <c r="H10" s="366">
        <f t="shared" si="0"/>
        <v>0.0072800925925925915</v>
      </c>
      <c r="I10" s="269">
        <v>27</v>
      </c>
      <c r="J10" s="270"/>
      <c r="K10" s="334"/>
      <c r="M10" s="336"/>
    </row>
    <row r="11" spans="1:13" ht="15">
      <c r="A11" s="267">
        <v>5</v>
      </c>
      <c r="B11" s="267" t="s">
        <v>18</v>
      </c>
      <c r="C11" s="268" t="s">
        <v>201</v>
      </c>
      <c r="D11" s="326"/>
      <c r="E11" s="326">
        <v>4</v>
      </c>
      <c r="F11" s="366"/>
      <c r="G11" s="366">
        <v>0.007349537037037037</v>
      </c>
      <c r="H11" s="366">
        <f t="shared" si="0"/>
        <v>0.007349537037037037</v>
      </c>
      <c r="I11" s="269">
        <v>26</v>
      </c>
      <c r="J11" s="276">
        <v>0.024259259259259258</v>
      </c>
      <c r="K11" s="334">
        <f>+G11/J11</f>
        <v>0.3029580152671756</v>
      </c>
      <c r="L11">
        <v>70</v>
      </c>
      <c r="M11" s="336">
        <f>+J11+TIME(0,1,18)</f>
        <v>0.025162037037037035</v>
      </c>
    </row>
    <row r="12" spans="1:13" ht="15">
      <c r="A12" s="267">
        <v>6</v>
      </c>
      <c r="B12" s="267" t="s">
        <v>5</v>
      </c>
      <c r="C12" s="268" t="s">
        <v>37</v>
      </c>
      <c r="D12" s="326">
        <v>2</v>
      </c>
      <c r="E12" s="326">
        <v>5</v>
      </c>
      <c r="F12" s="366">
        <v>0.007430555555555555</v>
      </c>
      <c r="G12" s="366">
        <v>0.007546296296296297</v>
      </c>
      <c r="H12" s="366">
        <f t="shared" si="0"/>
        <v>0.007430555555555555</v>
      </c>
      <c r="I12" s="269">
        <v>25</v>
      </c>
      <c r="J12" s="276">
        <v>0.027395833333333338</v>
      </c>
      <c r="K12" s="334">
        <f>+G12/J12</f>
        <v>0.27545416138572026</v>
      </c>
      <c r="L12">
        <v>96</v>
      </c>
      <c r="M12" s="336">
        <f>+J12-TIME(0,1,6)</f>
        <v>0.026631944444444448</v>
      </c>
    </row>
    <row r="13" spans="1:13" ht="15">
      <c r="A13" s="272">
        <v>7</v>
      </c>
      <c r="B13" s="272" t="s">
        <v>1</v>
      </c>
      <c r="C13" s="273" t="s">
        <v>31</v>
      </c>
      <c r="D13" s="327">
        <v>3</v>
      </c>
      <c r="E13" s="327"/>
      <c r="F13" s="367">
        <v>0.007627314814814815</v>
      </c>
      <c r="G13" s="367"/>
      <c r="H13" s="367">
        <f t="shared" si="0"/>
        <v>0.007627314814814815</v>
      </c>
      <c r="I13" s="297">
        <v>30</v>
      </c>
      <c r="J13" s="270"/>
      <c r="K13" s="334"/>
      <c r="M13" s="336"/>
    </row>
    <row r="14" spans="1:13" ht="15">
      <c r="A14" s="267">
        <v>8</v>
      </c>
      <c r="B14" s="267" t="s">
        <v>614</v>
      </c>
      <c r="C14" s="268" t="s">
        <v>202</v>
      </c>
      <c r="D14" s="326"/>
      <c r="E14" s="326">
        <v>6</v>
      </c>
      <c r="F14" s="366"/>
      <c r="G14" s="366">
        <v>0.0077083333333333335</v>
      </c>
      <c r="H14" s="366">
        <f t="shared" si="0"/>
        <v>0.0077083333333333335</v>
      </c>
      <c r="I14" s="269">
        <v>24</v>
      </c>
      <c r="J14" s="276">
        <v>0.02677083333333333</v>
      </c>
      <c r="K14" s="334">
        <f>+G14/J14</f>
        <v>0.2879377431906615</v>
      </c>
      <c r="L14">
        <v>82</v>
      </c>
      <c r="M14" s="336">
        <f>+J14+TIME(0,0,11)</f>
        <v>0.026898148148148147</v>
      </c>
    </row>
    <row r="15" spans="1:13" ht="15">
      <c r="A15" s="272">
        <v>9</v>
      </c>
      <c r="B15" s="272" t="s">
        <v>205</v>
      </c>
      <c r="C15" s="273" t="s">
        <v>204</v>
      </c>
      <c r="D15" s="327">
        <v>4</v>
      </c>
      <c r="E15" s="327"/>
      <c r="F15" s="367">
        <v>0.0077314814814814815</v>
      </c>
      <c r="G15" s="367"/>
      <c r="H15" s="367">
        <f t="shared" si="0"/>
        <v>0.0077314814814814815</v>
      </c>
      <c r="I15" s="297">
        <v>29</v>
      </c>
      <c r="J15" s="270"/>
      <c r="K15" s="334"/>
      <c r="M15" s="336"/>
    </row>
    <row r="16" spans="1:13" ht="15">
      <c r="A16" s="267">
        <v>10</v>
      </c>
      <c r="B16" s="267" t="s">
        <v>62</v>
      </c>
      <c r="C16" s="268" t="s">
        <v>97</v>
      </c>
      <c r="D16" s="326"/>
      <c r="E16" s="326">
        <v>7</v>
      </c>
      <c r="F16" s="366"/>
      <c r="G16" s="366">
        <v>0.007789351851851852</v>
      </c>
      <c r="H16" s="366">
        <f t="shared" si="0"/>
        <v>0.007789351851851852</v>
      </c>
      <c r="I16" s="269">
        <v>23</v>
      </c>
      <c r="J16" s="276">
        <v>0.026828703703703702</v>
      </c>
      <c r="K16" s="334">
        <f>+G16/J16</f>
        <v>0.29033649698015535</v>
      </c>
      <c r="L16">
        <v>79</v>
      </c>
      <c r="M16" s="336">
        <f>+J16+TIME(0,0,27)</f>
        <v>0.027141203703703702</v>
      </c>
    </row>
    <row r="17" spans="1:11" ht="12.75">
      <c r="A17" s="1">
        <v>11</v>
      </c>
      <c r="B17" t="s">
        <v>488</v>
      </c>
      <c r="C17" s="14" t="s">
        <v>490</v>
      </c>
      <c r="D17" s="412">
        <v>5</v>
      </c>
      <c r="F17" s="3">
        <v>0.007824074074074075</v>
      </c>
      <c r="H17" s="3">
        <f t="shared" si="0"/>
        <v>0.007824074074074075</v>
      </c>
      <c r="J17" s="270"/>
      <c r="K17" s="334"/>
    </row>
    <row r="18" spans="1:13" ht="15">
      <c r="A18" s="272">
        <v>12</v>
      </c>
      <c r="B18" s="272" t="s">
        <v>400</v>
      </c>
      <c r="C18" s="273" t="s">
        <v>35</v>
      </c>
      <c r="D18" s="327">
        <v>6</v>
      </c>
      <c r="E18" s="327">
        <v>8</v>
      </c>
      <c r="F18" s="367">
        <v>0.008090277777777778</v>
      </c>
      <c r="G18" s="367">
        <v>0.007858796296296296</v>
      </c>
      <c r="H18" s="367">
        <f t="shared" si="0"/>
        <v>0.007858796296296296</v>
      </c>
      <c r="I18" s="297">
        <v>28</v>
      </c>
      <c r="J18" s="276">
        <v>0.028506944444444442</v>
      </c>
      <c r="K18" s="334">
        <f>+G18/J18</f>
        <v>0.27568006496142916</v>
      </c>
      <c r="L18">
        <v>95</v>
      </c>
      <c r="M18" s="336">
        <f>+J18-TIME(0,1,0)</f>
        <v>0.027812499999999997</v>
      </c>
    </row>
    <row r="19" spans="1:13" ht="15">
      <c r="A19" s="272">
        <v>13</v>
      </c>
      <c r="B19" s="272" t="s">
        <v>184</v>
      </c>
      <c r="C19" s="273" t="s">
        <v>185</v>
      </c>
      <c r="D19" s="327">
        <v>8</v>
      </c>
      <c r="E19" s="327"/>
      <c r="F19" s="367">
        <v>0.008263888888888888</v>
      </c>
      <c r="G19" s="367">
        <v>0.008020833333333333</v>
      </c>
      <c r="H19" s="367">
        <f t="shared" si="0"/>
        <v>0.008020833333333333</v>
      </c>
      <c r="I19" s="297">
        <v>27</v>
      </c>
      <c r="J19" s="276">
        <v>0.027418981481481485</v>
      </c>
      <c r="K19" s="334">
        <f>+G19/J19</f>
        <v>0.2925284930350358</v>
      </c>
      <c r="L19">
        <v>76</v>
      </c>
      <c r="M19" s="336">
        <f>+J19+TIME(0,0,44)</f>
        <v>0.027928240740740743</v>
      </c>
    </row>
    <row r="20" spans="1:13" ht="15">
      <c r="A20" s="272">
        <v>14</v>
      </c>
      <c r="B20" s="272" t="s">
        <v>213</v>
      </c>
      <c r="C20" s="273" t="s">
        <v>68</v>
      </c>
      <c r="D20" s="327"/>
      <c r="E20" s="327">
        <v>10</v>
      </c>
      <c r="F20" s="367"/>
      <c r="G20" s="367">
        <v>0.008078703703703704</v>
      </c>
      <c r="H20" s="367">
        <f t="shared" si="0"/>
        <v>0.008078703703703704</v>
      </c>
      <c r="I20" s="297">
        <v>26</v>
      </c>
      <c r="J20" s="276">
        <v>0.02939814814814815</v>
      </c>
      <c r="K20" s="334">
        <f>+G20/J20</f>
        <v>0.2748031496062992</v>
      </c>
      <c r="L20">
        <v>97</v>
      </c>
      <c r="M20" s="336">
        <f>+J20-TIME(0,1,12)</f>
        <v>0.028564814814814817</v>
      </c>
    </row>
    <row r="21" spans="1:13" ht="15">
      <c r="A21" s="272">
        <v>15</v>
      </c>
      <c r="B21" s="272" t="s">
        <v>131</v>
      </c>
      <c r="C21" s="273" t="s">
        <v>132</v>
      </c>
      <c r="D21" s="327">
        <v>7</v>
      </c>
      <c r="E21" s="327"/>
      <c r="F21" s="367">
        <v>0.008113425925925925</v>
      </c>
      <c r="G21" s="367"/>
      <c r="H21" s="367">
        <f t="shared" si="0"/>
        <v>0.008113425925925925</v>
      </c>
      <c r="I21" s="297">
        <v>25</v>
      </c>
      <c r="J21" s="270"/>
      <c r="K21" s="334"/>
      <c r="M21" s="336"/>
    </row>
    <row r="22" spans="1:11" ht="12.75">
      <c r="A22" s="1">
        <v>16</v>
      </c>
      <c r="B22" t="s">
        <v>24</v>
      </c>
      <c r="C22" s="14" t="s">
        <v>271</v>
      </c>
      <c r="D22" s="412">
        <v>9</v>
      </c>
      <c r="F22" s="3">
        <v>0.008275462962962962</v>
      </c>
      <c r="H22" s="3">
        <f t="shared" si="0"/>
        <v>0.008275462962962962</v>
      </c>
      <c r="J22" s="270"/>
      <c r="K22" s="334"/>
    </row>
    <row r="23" spans="1:13" s="5" customFormat="1" ht="12.75">
      <c r="A23" s="277">
        <v>17</v>
      </c>
      <c r="B23" s="277" t="s">
        <v>24</v>
      </c>
      <c r="C23" s="278" t="s">
        <v>58</v>
      </c>
      <c r="D23" s="328">
        <v>10</v>
      </c>
      <c r="E23" s="328">
        <v>11</v>
      </c>
      <c r="F23" s="368">
        <v>0.008287037037037037</v>
      </c>
      <c r="G23" s="368">
        <v>0.008414351851851852</v>
      </c>
      <c r="H23" s="368">
        <f t="shared" si="0"/>
        <v>0.008287037037037037</v>
      </c>
      <c r="I23" s="280">
        <v>30</v>
      </c>
      <c r="J23" s="276">
        <v>0.02888888888888889</v>
      </c>
      <c r="K23" s="334">
        <f>+G23/J23</f>
        <v>0.2912660256410256</v>
      </c>
      <c r="L23">
        <v>77</v>
      </c>
      <c r="M23" s="336">
        <f>+J23+TIME(0,0,38)</f>
        <v>0.029328703703703708</v>
      </c>
    </row>
    <row r="24" spans="1:13" s="5" customFormat="1" ht="12.75">
      <c r="A24" s="277">
        <v>18</v>
      </c>
      <c r="B24" s="277" t="s">
        <v>142</v>
      </c>
      <c r="C24" s="278" t="s">
        <v>143</v>
      </c>
      <c r="D24" s="328">
        <v>11</v>
      </c>
      <c r="E24" s="328"/>
      <c r="F24" s="368">
        <v>0.008310185185185186</v>
      </c>
      <c r="G24" s="368"/>
      <c r="H24" s="368">
        <f t="shared" si="0"/>
        <v>0.008310185185185186</v>
      </c>
      <c r="I24" s="280">
        <v>29</v>
      </c>
      <c r="J24" s="270"/>
      <c r="K24" s="334"/>
      <c r="L24"/>
      <c r="M24" s="336"/>
    </row>
    <row r="25" spans="1:13" ht="15">
      <c r="A25" s="272">
        <v>19</v>
      </c>
      <c r="B25" s="272" t="s">
        <v>3</v>
      </c>
      <c r="C25" s="273" t="s">
        <v>35</v>
      </c>
      <c r="D25" s="327">
        <v>12</v>
      </c>
      <c r="E25" s="327"/>
      <c r="F25" s="367">
        <v>0.0084375</v>
      </c>
      <c r="G25" s="367"/>
      <c r="H25" s="367">
        <f t="shared" si="0"/>
        <v>0.0084375</v>
      </c>
      <c r="I25" s="297">
        <v>24</v>
      </c>
      <c r="J25" s="270"/>
      <c r="K25" s="334"/>
      <c r="M25" s="336"/>
    </row>
    <row r="26" spans="1:13" s="5" customFormat="1" ht="12.75">
      <c r="A26" s="277">
        <v>20</v>
      </c>
      <c r="B26" s="277" t="s">
        <v>1</v>
      </c>
      <c r="C26" s="278" t="s">
        <v>32</v>
      </c>
      <c r="D26" s="328">
        <v>13</v>
      </c>
      <c r="E26" s="328"/>
      <c r="F26" s="368">
        <v>0.008541666666666668</v>
      </c>
      <c r="G26" s="368"/>
      <c r="H26" s="368">
        <f t="shared" si="0"/>
        <v>0.008541666666666668</v>
      </c>
      <c r="I26" s="280">
        <v>28</v>
      </c>
      <c r="J26" s="270"/>
      <c r="K26" s="334"/>
      <c r="L26"/>
      <c r="M26" s="336"/>
    </row>
    <row r="27" spans="1:13" s="5" customFormat="1" ht="12.75">
      <c r="A27" s="277">
        <v>21</v>
      </c>
      <c r="B27" s="277" t="s">
        <v>129</v>
      </c>
      <c r="C27" s="278" t="s">
        <v>130</v>
      </c>
      <c r="D27" s="328">
        <v>14</v>
      </c>
      <c r="E27" s="328">
        <v>12</v>
      </c>
      <c r="F27" s="368">
        <v>0.008599537037037036</v>
      </c>
      <c r="G27" s="368">
        <v>0.008472222222222221</v>
      </c>
      <c r="H27" s="368">
        <f t="shared" si="0"/>
        <v>0.008472222222222221</v>
      </c>
      <c r="I27" s="280">
        <v>27</v>
      </c>
      <c r="J27" s="276">
        <v>0.029664351851851855</v>
      </c>
      <c r="K27" s="334">
        <f>+G27/J27</f>
        <v>0.2856028092079594</v>
      </c>
      <c r="L27">
        <v>87</v>
      </c>
      <c r="M27" s="336">
        <f>+J27-TIME(0,0,16)</f>
        <v>0.02947916666666667</v>
      </c>
    </row>
    <row r="28" spans="1:13" s="5" customFormat="1" ht="12.75">
      <c r="A28" s="277">
        <v>22</v>
      </c>
      <c r="B28" s="277" t="s">
        <v>211</v>
      </c>
      <c r="C28" s="278" t="s">
        <v>210</v>
      </c>
      <c r="D28" s="328"/>
      <c r="E28" s="328">
        <v>13</v>
      </c>
      <c r="F28" s="368"/>
      <c r="G28" s="368">
        <v>0.008506944444444444</v>
      </c>
      <c r="H28" s="368">
        <f t="shared" si="0"/>
        <v>0.008506944444444444</v>
      </c>
      <c r="I28" s="280">
        <v>26</v>
      </c>
      <c r="J28" s="276">
        <v>0.028854166666666667</v>
      </c>
      <c r="K28" s="334">
        <f>+G28/J28</f>
        <v>0.2948255114320096</v>
      </c>
      <c r="L28">
        <v>71</v>
      </c>
      <c r="M28" s="336">
        <f>+J28+TIME(0,1,12)</f>
        <v>0.0296875</v>
      </c>
    </row>
    <row r="29" spans="1:13" s="5" customFormat="1" ht="12.75">
      <c r="A29" s="277">
        <v>23</v>
      </c>
      <c r="B29" s="277" t="s">
        <v>118</v>
      </c>
      <c r="C29" s="278" t="s">
        <v>209</v>
      </c>
      <c r="D29" s="328"/>
      <c r="E29" s="328">
        <v>14</v>
      </c>
      <c r="F29" s="368"/>
      <c r="G29" s="368">
        <v>0.008564814814814815</v>
      </c>
      <c r="H29" s="368">
        <f t="shared" si="0"/>
        <v>0.008564814814814815</v>
      </c>
      <c r="I29" s="280">
        <v>25</v>
      </c>
      <c r="J29" s="276">
        <v>0.030138888888888885</v>
      </c>
      <c r="K29" s="334">
        <f>+G29/J29</f>
        <v>0.2841781874039939</v>
      </c>
      <c r="L29">
        <v>89</v>
      </c>
      <c r="M29" s="336">
        <f>+J29-TIME(0,0,27)</f>
        <v>0.029826388888888885</v>
      </c>
    </row>
    <row r="30" spans="1:13" ht="15">
      <c r="A30" s="272">
        <v>24</v>
      </c>
      <c r="B30" s="272" t="s">
        <v>25</v>
      </c>
      <c r="C30" s="273" t="s">
        <v>309</v>
      </c>
      <c r="D30" s="327">
        <v>15</v>
      </c>
      <c r="E30" s="327"/>
      <c r="F30" s="367">
        <v>0.00863425925925926</v>
      </c>
      <c r="G30" s="367"/>
      <c r="H30" s="367">
        <f t="shared" si="0"/>
        <v>0.00863425925925926</v>
      </c>
      <c r="I30" s="297">
        <v>23</v>
      </c>
      <c r="J30" s="270"/>
      <c r="K30" s="334"/>
      <c r="M30" s="336"/>
    </row>
    <row r="31" spans="1:13" ht="15">
      <c r="A31" s="272">
        <v>25</v>
      </c>
      <c r="B31" s="272" t="s">
        <v>184</v>
      </c>
      <c r="C31" s="273" t="s">
        <v>30</v>
      </c>
      <c r="D31" s="327"/>
      <c r="E31" s="327">
        <v>15</v>
      </c>
      <c r="F31" s="367"/>
      <c r="G31" s="367">
        <v>0.008645833333333333</v>
      </c>
      <c r="H31" s="367">
        <f t="shared" si="0"/>
        <v>0.008645833333333333</v>
      </c>
      <c r="I31" s="297">
        <v>22</v>
      </c>
      <c r="J31" s="276">
        <v>0.02952546296296296</v>
      </c>
      <c r="K31" s="334">
        <f>+G31/J31</f>
        <v>0.2928263426107409</v>
      </c>
      <c r="L31">
        <v>74</v>
      </c>
      <c r="M31" s="336">
        <f>+J31+TIME(0,0,55)</f>
        <v>0.030162037037037036</v>
      </c>
    </row>
    <row r="32" spans="1:13" s="5" customFormat="1" ht="12.75">
      <c r="A32" s="277">
        <v>26</v>
      </c>
      <c r="B32" s="277" t="s">
        <v>86</v>
      </c>
      <c r="C32" s="278" t="s">
        <v>187</v>
      </c>
      <c r="D32" s="328">
        <v>16</v>
      </c>
      <c r="E32" s="328"/>
      <c r="F32" s="368">
        <v>0.00866898148148148</v>
      </c>
      <c r="G32" s="368"/>
      <c r="H32" s="368">
        <f t="shared" si="0"/>
        <v>0.00866898148148148</v>
      </c>
      <c r="I32" s="280">
        <v>24</v>
      </c>
      <c r="J32" s="270"/>
      <c r="K32" s="334"/>
      <c r="L32"/>
      <c r="M32" s="336"/>
    </row>
    <row r="33" spans="1:13" ht="12.75">
      <c r="A33" s="281">
        <v>27</v>
      </c>
      <c r="B33" s="282" t="s">
        <v>153</v>
      </c>
      <c r="C33" s="282" t="s">
        <v>154</v>
      </c>
      <c r="D33" s="414">
        <v>17</v>
      </c>
      <c r="E33" s="414">
        <v>19</v>
      </c>
      <c r="F33" s="283">
        <v>0.008692129629629631</v>
      </c>
      <c r="G33" s="283">
        <v>0.009282407407407408</v>
      </c>
      <c r="H33" s="283">
        <f t="shared" si="0"/>
        <v>0.008692129629629631</v>
      </c>
      <c r="I33" s="284">
        <v>30</v>
      </c>
      <c r="J33" s="276">
        <v>0.03417824074074074</v>
      </c>
      <c r="K33" s="334">
        <f>+G33/J33</f>
        <v>0.27158821537419575</v>
      </c>
      <c r="L33">
        <v>98</v>
      </c>
      <c r="M33" s="336">
        <f>+J33-TIME(0,1,18)</f>
        <v>0.03327546296296296</v>
      </c>
    </row>
    <row r="34" spans="1:13" ht="12.75">
      <c r="A34" s="281">
        <v>28</v>
      </c>
      <c r="B34" s="282" t="s">
        <v>93</v>
      </c>
      <c r="C34" s="282" t="s">
        <v>148</v>
      </c>
      <c r="D34" s="414">
        <v>18</v>
      </c>
      <c r="E34" s="414">
        <v>17</v>
      </c>
      <c r="F34" s="283">
        <v>0.008761574074074074</v>
      </c>
      <c r="G34" s="283">
        <v>0.008981481481481481</v>
      </c>
      <c r="H34" s="283">
        <f t="shared" si="0"/>
        <v>0.008761574074074074</v>
      </c>
      <c r="I34" s="284">
        <v>29</v>
      </c>
      <c r="J34" s="276">
        <v>0.031157407407407408</v>
      </c>
      <c r="K34" s="334">
        <f>+G34/J34</f>
        <v>0.28826151560178304</v>
      </c>
      <c r="L34">
        <v>81</v>
      </c>
      <c r="M34" s="336">
        <f>+J34+TIME(0,0,16)</f>
        <v>0.031342592592592596</v>
      </c>
    </row>
    <row r="35" spans="1:13" s="5" customFormat="1" ht="12.75">
      <c r="A35" s="277">
        <v>29</v>
      </c>
      <c r="B35" s="277" t="s">
        <v>453</v>
      </c>
      <c r="C35" s="278" t="s">
        <v>150</v>
      </c>
      <c r="D35" s="328">
        <v>19</v>
      </c>
      <c r="E35" s="328">
        <v>16</v>
      </c>
      <c r="F35" s="368">
        <v>0.008935185185185187</v>
      </c>
      <c r="G35" s="368">
        <v>0.008912037037037038</v>
      </c>
      <c r="H35" s="368">
        <f t="shared" si="0"/>
        <v>0.008912037037037038</v>
      </c>
      <c r="I35" s="280">
        <v>23</v>
      </c>
      <c r="J35" s="276">
        <v>0.03310185185185185</v>
      </c>
      <c r="K35" s="334">
        <f>+G35/J35</f>
        <v>0.2692307692307693</v>
      </c>
      <c r="L35">
        <v>100</v>
      </c>
      <c r="M35" s="336">
        <f>+J35-TIME(0,1,30)</f>
        <v>0.03206018518518518</v>
      </c>
    </row>
    <row r="36" spans="1:13" s="5" customFormat="1" ht="12.75">
      <c r="A36" s="277">
        <v>30</v>
      </c>
      <c r="B36" s="277" t="s">
        <v>213</v>
      </c>
      <c r="C36" s="278" t="s">
        <v>212</v>
      </c>
      <c r="D36" s="328">
        <v>20</v>
      </c>
      <c r="E36" s="328"/>
      <c r="F36" s="368">
        <v>0.008958333333333334</v>
      </c>
      <c r="G36" s="368"/>
      <c r="H36" s="368">
        <f t="shared" si="0"/>
        <v>0.008958333333333334</v>
      </c>
      <c r="I36" s="280">
        <v>22</v>
      </c>
      <c r="J36" s="270"/>
      <c r="K36" s="334"/>
      <c r="L36"/>
      <c r="M36" s="336"/>
    </row>
    <row r="37" spans="1:13" s="5" customFormat="1" ht="12.75">
      <c r="A37" s="277">
        <v>31</v>
      </c>
      <c r="B37" s="277" t="s">
        <v>193</v>
      </c>
      <c r="C37" s="278" t="s">
        <v>194</v>
      </c>
      <c r="D37" s="328">
        <v>21</v>
      </c>
      <c r="E37" s="328"/>
      <c r="F37" s="368">
        <v>0.009108796296296297</v>
      </c>
      <c r="G37" s="368"/>
      <c r="H37" s="368">
        <f t="shared" si="0"/>
        <v>0.009108796296296297</v>
      </c>
      <c r="I37" s="280">
        <v>21</v>
      </c>
      <c r="J37" s="270"/>
      <c r="K37" s="334"/>
      <c r="L37"/>
      <c r="M37" s="336"/>
    </row>
    <row r="38" spans="1:13" ht="15">
      <c r="A38" s="272">
        <v>32</v>
      </c>
      <c r="B38" s="272" t="s">
        <v>19</v>
      </c>
      <c r="C38" s="273" t="s">
        <v>53</v>
      </c>
      <c r="D38" s="327">
        <v>22</v>
      </c>
      <c r="E38" s="327"/>
      <c r="F38" s="367">
        <v>0.009224537037037036</v>
      </c>
      <c r="G38" s="367"/>
      <c r="H38" s="367">
        <f t="shared" si="0"/>
        <v>0.009224537037037036</v>
      </c>
      <c r="I38" s="297">
        <v>21</v>
      </c>
      <c r="J38" s="270"/>
      <c r="K38" s="334"/>
      <c r="M38" s="336"/>
    </row>
    <row r="39" spans="1:13" s="5" customFormat="1" ht="12.75">
      <c r="A39" s="277">
        <v>33</v>
      </c>
      <c r="B39" s="277" t="s">
        <v>18</v>
      </c>
      <c r="C39" s="278" t="s">
        <v>51</v>
      </c>
      <c r="D39" s="328">
        <v>23</v>
      </c>
      <c r="E39" s="328"/>
      <c r="F39" s="368">
        <v>0.009236111111111112</v>
      </c>
      <c r="G39" s="368"/>
      <c r="H39" s="368">
        <f aca="true" t="shared" si="1" ref="H39:H63">MIN(G39,F39)</f>
        <v>0.009236111111111112</v>
      </c>
      <c r="I39" s="280">
        <v>20</v>
      </c>
      <c r="J39" s="270"/>
      <c r="K39" s="334"/>
      <c r="L39"/>
      <c r="M39" s="336"/>
    </row>
    <row r="40" spans="1:13" ht="15">
      <c r="A40" s="272">
        <v>34</v>
      </c>
      <c r="B40" s="272" t="s">
        <v>133</v>
      </c>
      <c r="C40" s="273" t="s">
        <v>134</v>
      </c>
      <c r="D40" s="327"/>
      <c r="E40" s="327">
        <v>18</v>
      </c>
      <c r="F40" s="367"/>
      <c r="G40" s="367">
        <v>0.00925925925925926</v>
      </c>
      <c r="H40" s="367">
        <f t="shared" si="1"/>
        <v>0.00925925925925926</v>
      </c>
      <c r="I40" s="297">
        <v>20</v>
      </c>
      <c r="J40" s="276">
        <v>0.02971064814814815</v>
      </c>
      <c r="K40" s="334">
        <f aca="true" t="shared" si="2" ref="K40:K47">+G40/J40</f>
        <v>0.3116478379431243</v>
      </c>
      <c r="L40">
        <v>68</v>
      </c>
      <c r="M40" s="336">
        <f>+J40+TIME(0,1,30)</f>
        <v>0.030752314814814816</v>
      </c>
    </row>
    <row r="41" spans="1:13" ht="12.75">
      <c r="A41" s="281">
        <v>35</v>
      </c>
      <c r="B41" s="282" t="s">
        <v>66</v>
      </c>
      <c r="C41" s="282" t="s">
        <v>59</v>
      </c>
      <c r="D41" s="414">
        <v>24</v>
      </c>
      <c r="E41" s="414">
        <v>20</v>
      </c>
      <c r="F41" s="283">
        <v>0.009386574074074075</v>
      </c>
      <c r="G41" s="283">
        <v>0.009305555555555555</v>
      </c>
      <c r="H41" s="283">
        <f t="shared" si="1"/>
        <v>0.009305555555555555</v>
      </c>
      <c r="I41" s="284">
        <v>28</v>
      </c>
      <c r="J41" s="276">
        <v>0.031782407407407405</v>
      </c>
      <c r="K41" s="334">
        <f t="shared" si="2"/>
        <v>0.29278951201748</v>
      </c>
      <c r="L41">
        <v>75</v>
      </c>
      <c r="M41" s="336">
        <f>+J41+TIME(0,0,49)</f>
        <v>0.03234953703703704</v>
      </c>
    </row>
    <row r="42" spans="1:13" ht="12.75">
      <c r="A42" s="285">
        <v>36</v>
      </c>
      <c r="B42" s="286" t="s">
        <v>174</v>
      </c>
      <c r="C42" s="286" t="s">
        <v>175</v>
      </c>
      <c r="D42" s="415"/>
      <c r="E42" s="416">
        <v>21</v>
      </c>
      <c r="F42" s="287"/>
      <c r="G42" s="287">
        <v>0.009467592592592592</v>
      </c>
      <c r="H42" s="287">
        <f t="shared" si="1"/>
        <v>0.009467592592592592</v>
      </c>
      <c r="I42" s="288">
        <v>30</v>
      </c>
      <c r="J42" s="276">
        <v>0.03405092592592592</v>
      </c>
      <c r="K42" s="334">
        <f t="shared" si="2"/>
        <v>0.2780421481985044</v>
      </c>
      <c r="L42">
        <v>93</v>
      </c>
      <c r="M42" s="336">
        <f>+J42-TIME(0,0,49)</f>
        <v>0.03348379629629629</v>
      </c>
    </row>
    <row r="43" spans="1:13" ht="12.75">
      <c r="A43" s="285">
        <v>37</v>
      </c>
      <c r="B43" s="286" t="s">
        <v>22</v>
      </c>
      <c r="C43" s="286" t="s">
        <v>46</v>
      </c>
      <c r="D43" s="415">
        <v>25</v>
      </c>
      <c r="E43" s="415">
        <v>24</v>
      </c>
      <c r="F43" s="287">
        <v>0.009479166666666667</v>
      </c>
      <c r="G43" s="287">
        <v>0.009849537037037037</v>
      </c>
      <c r="H43" s="287">
        <f t="shared" si="1"/>
        <v>0.009479166666666667</v>
      </c>
      <c r="I43" s="288">
        <v>29</v>
      </c>
      <c r="J43" s="276">
        <v>0.03408564814814815</v>
      </c>
      <c r="K43" s="334">
        <f t="shared" si="2"/>
        <v>0.2889643463497453</v>
      </c>
      <c r="L43">
        <v>80</v>
      </c>
      <c r="M43" s="336">
        <f>+J43+TIME(0,0,22)</f>
        <v>0.03434027777777778</v>
      </c>
    </row>
    <row r="44" spans="1:13" ht="12.75">
      <c r="A44" s="285">
        <v>38</v>
      </c>
      <c r="B44" s="286" t="s">
        <v>159</v>
      </c>
      <c r="C44" s="286" t="s">
        <v>164</v>
      </c>
      <c r="D44" s="415">
        <v>26</v>
      </c>
      <c r="E44" s="415">
        <v>25</v>
      </c>
      <c r="F44" s="287">
        <v>0.009675925925925926</v>
      </c>
      <c r="G44" s="287">
        <v>0.009872685185185186</v>
      </c>
      <c r="H44" s="287">
        <f t="shared" si="1"/>
        <v>0.009675925925925926</v>
      </c>
      <c r="I44" s="288">
        <v>28</v>
      </c>
      <c r="J44" s="276">
        <v>0.034305555555555554</v>
      </c>
      <c r="K44" s="334">
        <f t="shared" si="2"/>
        <v>0.2877867746288799</v>
      </c>
      <c r="L44">
        <v>83</v>
      </c>
      <c r="M44" s="336">
        <f>+J44+TIME(0,0,5)</f>
        <v>0.03436342592592592</v>
      </c>
    </row>
    <row r="45" spans="1:13" ht="12.75">
      <c r="A45" s="289">
        <v>39</v>
      </c>
      <c r="B45" s="290" t="s">
        <v>238</v>
      </c>
      <c r="C45" s="290" t="s">
        <v>254</v>
      </c>
      <c r="D45" s="358">
        <v>27</v>
      </c>
      <c r="E45" s="358">
        <v>27</v>
      </c>
      <c r="F45" s="291">
        <v>0.009710648148148147</v>
      </c>
      <c r="G45" s="291">
        <v>0.009907407407407408</v>
      </c>
      <c r="H45" s="291">
        <f t="shared" si="1"/>
        <v>0.009710648148148147</v>
      </c>
      <c r="I45" s="292">
        <v>30</v>
      </c>
      <c r="J45" s="276">
        <v>0.035729166666666666</v>
      </c>
      <c r="K45" s="334">
        <f t="shared" si="2"/>
        <v>0.2772918691286039</v>
      </c>
      <c r="L45">
        <v>94</v>
      </c>
      <c r="M45" s="336">
        <f>+J45-TIME(0,0,55)</f>
        <v>0.03509259259259259</v>
      </c>
    </row>
    <row r="46" spans="1:13" ht="12.75">
      <c r="A46" s="281">
        <v>40</v>
      </c>
      <c r="B46" s="282" t="s">
        <v>66</v>
      </c>
      <c r="C46" s="282" t="s">
        <v>219</v>
      </c>
      <c r="D46" s="414"/>
      <c r="E46" s="417">
        <v>22</v>
      </c>
      <c r="F46" s="283"/>
      <c r="G46" s="283">
        <v>0.009768518518518518</v>
      </c>
      <c r="H46" s="283">
        <f t="shared" si="1"/>
        <v>0.009768518518518518</v>
      </c>
      <c r="I46" s="284">
        <v>27</v>
      </c>
      <c r="J46" s="276">
        <v>0.03401620370370371</v>
      </c>
      <c r="K46" s="334">
        <f t="shared" si="2"/>
        <v>0.28717250765566515</v>
      </c>
      <c r="L46">
        <v>84</v>
      </c>
      <c r="M46" s="336">
        <f>+J46</f>
        <v>0.03401620370370371</v>
      </c>
    </row>
    <row r="47" spans="1:13" ht="12.75">
      <c r="A47" s="281">
        <v>41</v>
      </c>
      <c r="B47" s="282" t="s">
        <v>120</v>
      </c>
      <c r="C47" s="282" t="s">
        <v>121</v>
      </c>
      <c r="D47" s="414"/>
      <c r="E47" s="417">
        <v>23</v>
      </c>
      <c r="F47" s="283"/>
      <c r="G47" s="283">
        <v>0.00980324074074074</v>
      </c>
      <c r="H47" s="283">
        <f t="shared" si="1"/>
        <v>0.00980324074074074</v>
      </c>
      <c r="I47" s="284">
        <v>26</v>
      </c>
      <c r="J47" s="276">
        <v>0.03342592592592592</v>
      </c>
      <c r="K47" s="334">
        <f t="shared" si="2"/>
        <v>0.29328254847645435</v>
      </c>
      <c r="L47">
        <v>73</v>
      </c>
      <c r="M47" s="336">
        <f>+J47+TIME(0,1,0)</f>
        <v>0.03412037037037036</v>
      </c>
    </row>
    <row r="48" spans="1:13" ht="12.75">
      <c r="A48" s="285">
        <v>42</v>
      </c>
      <c r="B48" s="286" t="s">
        <v>13</v>
      </c>
      <c r="C48" s="286" t="s">
        <v>45</v>
      </c>
      <c r="D48" s="415">
        <v>28</v>
      </c>
      <c r="E48" s="415"/>
      <c r="F48" s="287">
        <v>0.009872685185185186</v>
      </c>
      <c r="G48" s="287"/>
      <c r="H48" s="287">
        <f t="shared" si="1"/>
        <v>0.009872685185185186</v>
      </c>
      <c r="I48" s="288">
        <v>27</v>
      </c>
      <c r="J48" s="270"/>
      <c r="K48" s="334"/>
      <c r="M48" s="336"/>
    </row>
    <row r="49" spans="1:13" ht="12.75">
      <c r="A49" s="285">
        <v>43</v>
      </c>
      <c r="B49" s="286" t="s">
        <v>221</v>
      </c>
      <c r="C49" s="286" t="s">
        <v>220</v>
      </c>
      <c r="D49" s="415"/>
      <c r="E49" s="416">
        <v>26</v>
      </c>
      <c r="F49" s="287"/>
      <c r="G49" s="287">
        <v>0.009884259259259258</v>
      </c>
      <c r="H49" s="287">
        <f t="shared" si="1"/>
        <v>0.009884259259259258</v>
      </c>
      <c r="I49" s="288">
        <v>26</v>
      </c>
      <c r="J49" s="276">
        <v>0.03361111111111111</v>
      </c>
      <c r="K49" s="334">
        <f>+G49/J49</f>
        <v>0.29407713498622584</v>
      </c>
      <c r="L49">
        <v>72</v>
      </c>
      <c r="M49" s="336">
        <f>+J49+TIME(0,1,6)</f>
        <v>0.034375</v>
      </c>
    </row>
    <row r="50" spans="1:13" ht="12.75">
      <c r="A50" s="285">
        <v>44</v>
      </c>
      <c r="B50" s="286" t="s">
        <v>65</v>
      </c>
      <c r="C50" s="286" t="s">
        <v>71</v>
      </c>
      <c r="D50" s="415">
        <v>29</v>
      </c>
      <c r="E50" s="415"/>
      <c r="F50" s="287">
        <v>0.01025462962962963</v>
      </c>
      <c r="G50" s="287"/>
      <c r="H50" s="287">
        <f t="shared" si="1"/>
        <v>0.01025462962962963</v>
      </c>
      <c r="I50" s="288">
        <v>25</v>
      </c>
      <c r="J50" s="270"/>
      <c r="K50" s="334"/>
      <c r="M50" s="336"/>
    </row>
    <row r="51" spans="1:13" ht="12.75">
      <c r="A51" s="285">
        <v>45</v>
      </c>
      <c r="B51" s="286" t="s">
        <v>404</v>
      </c>
      <c r="C51" s="286" t="s">
        <v>316</v>
      </c>
      <c r="D51" s="415"/>
      <c r="E51" s="416">
        <v>28</v>
      </c>
      <c r="F51" s="287"/>
      <c r="G51" s="287">
        <v>0.010393518518518519</v>
      </c>
      <c r="H51" s="287">
        <f t="shared" si="1"/>
        <v>0.010393518518518519</v>
      </c>
      <c r="I51" s="288">
        <v>24</v>
      </c>
      <c r="J51" s="276">
        <v>0.03695601851851852</v>
      </c>
      <c r="K51" s="334">
        <f>+G51/J51</f>
        <v>0.2812402129658628</v>
      </c>
      <c r="L51">
        <v>90</v>
      </c>
      <c r="M51" s="336">
        <f>+J51-TIME(0,0,33)</f>
        <v>0.03657407407407408</v>
      </c>
    </row>
    <row r="52" spans="1:13" ht="12.75">
      <c r="A52" s="289">
        <v>46</v>
      </c>
      <c r="B52" s="290" t="s">
        <v>129</v>
      </c>
      <c r="C52" s="290" t="s">
        <v>35</v>
      </c>
      <c r="D52" s="358">
        <v>30</v>
      </c>
      <c r="E52" s="358">
        <v>29</v>
      </c>
      <c r="F52" s="291">
        <v>0.010659722222222221</v>
      </c>
      <c r="G52" s="291">
        <v>0.010439814814814813</v>
      </c>
      <c r="H52" s="291">
        <f t="shared" si="1"/>
        <v>0.010439814814814813</v>
      </c>
      <c r="I52" s="292">
        <v>29</v>
      </c>
      <c r="J52" s="276">
        <v>0.03864583333333333</v>
      </c>
      <c r="K52" s="334">
        <f>+G52/J52</f>
        <v>0.27014076070679843</v>
      </c>
      <c r="L52">
        <v>99</v>
      </c>
      <c r="M52" s="336">
        <f>+J52-TIME(0,1,24)</f>
        <v>0.03767361111111111</v>
      </c>
    </row>
    <row r="53" spans="1:13" ht="12.75">
      <c r="A53" s="285">
        <v>47</v>
      </c>
      <c r="B53" s="286" t="s">
        <v>23</v>
      </c>
      <c r="C53" s="286" t="s">
        <v>190</v>
      </c>
      <c r="D53" s="415">
        <v>31</v>
      </c>
      <c r="E53" s="415"/>
      <c r="F53" s="287">
        <v>0.010752314814814814</v>
      </c>
      <c r="G53" s="287"/>
      <c r="H53" s="287">
        <f t="shared" si="1"/>
        <v>0.010752314814814814</v>
      </c>
      <c r="I53" s="288">
        <v>23</v>
      </c>
      <c r="J53" s="270"/>
      <c r="K53" s="334"/>
      <c r="M53" s="336"/>
    </row>
    <row r="54" spans="1:13" ht="12.75">
      <c r="A54" s="289">
        <v>48</v>
      </c>
      <c r="B54" s="290" t="s">
        <v>93</v>
      </c>
      <c r="C54" s="290" t="s">
        <v>94</v>
      </c>
      <c r="D54" s="358"/>
      <c r="E54" s="418">
        <v>30</v>
      </c>
      <c r="F54" s="291"/>
      <c r="G54" s="291">
        <v>0.01076388888888889</v>
      </c>
      <c r="H54" s="291">
        <f t="shared" si="1"/>
        <v>0.01076388888888889</v>
      </c>
      <c r="I54" s="292">
        <v>28</v>
      </c>
      <c r="J54" s="276">
        <v>0.03760416666666667</v>
      </c>
      <c r="K54" s="334">
        <f>+G54/J54</f>
        <v>0.2862419205909511</v>
      </c>
      <c r="L54">
        <v>86</v>
      </c>
      <c r="M54" s="336">
        <f>+J54-TIME(0,0,11)</f>
        <v>0.03747685185185185</v>
      </c>
    </row>
    <row r="55" spans="1:13" ht="12.75">
      <c r="A55" s="289">
        <v>49</v>
      </c>
      <c r="B55" s="290" t="s">
        <v>294</v>
      </c>
      <c r="C55" s="290" t="s">
        <v>61</v>
      </c>
      <c r="D55" s="358">
        <v>32</v>
      </c>
      <c r="E55" s="358"/>
      <c r="F55" s="291">
        <v>0.010983796296296297</v>
      </c>
      <c r="G55" s="291"/>
      <c r="H55" s="291">
        <f t="shared" si="1"/>
        <v>0.010983796296296297</v>
      </c>
      <c r="I55" s="292">
        <v>27</v>
      </c>
      <c r="J55" s="270"/>
      <c r="K55" s="334"/>
      <c r="M55" s="336"/>
    </row>
    <row r="56" spans="1:13" ht="12.75">
      <c r="A56" s="293">
        <v>50</v>
      </c>
      <c r="B56" s="294" t="s">
        <v>157</v>
      </c>
      <c r="C56" s="294" t="s">
        <v>158</v>
      </c>
      <c r="D56" s="419"/>
      <c r="E56" s="420">
        <v>31</v>
      </c>
      <c r="F56" s="295"/>
      <c r="G56" s="295">
        <v>0.011863425925925925</v>
      </c>
      <c r="H56" s="295">
        <f t="shared" si="1"/>
        <v>0.011863425925925925</v>
      </c>
      <c r="I56" s="296">
        <v>30</v>
      </c>
      <c r="J56" s="276">
        <v>0.04134259259259259</v>
      </c>
      <c r="K56" s="334">
        <f>+G56/J56</f>
        <v>0.2869540873460246</v>
      </c>
      <c r="L56">
        <v>85</v>
      </c>
      <c r="M56" s="336">
        <f>+J56-TIME(0,0,5)</f>
        <v>0.04128472222222222</v>
      </c>
    </row>
    <row r="57" spans="1:13" ht="12.75">
      <c r="A57" s="293">
        <v>51</v>
      </c>
      <c r="B57" s="294" t="s">
        <v>15</v>
      </c>
      <c r="C57" s="294" t="s">
        <v>47</v>
      </c>
      <c r="D57" s="419">
        <v>33</v>
      </c>
      <c r="E57" s="419"/>
      <c r="F57" s="295">
        <v>0.012002314814814815</v>
      </c>
      <c r="G57" s="295"/>
      <c r="H57" s="295">
        <f t="shared" si="1"/>
        <v>0.012002314814814815</v>
      </c>
      <c r="I57" s="296">
        <v>29</v>
      </c>
      <c r="J57" s="270"/>
      <c r="K57" s="334"/>
      <c r="M57" s="336"/>
    </row>
    <row r="58" spans="1:13" ht="12.75">
      <c r="A58" s="293">
        <v>52</v>
      </c>
      <c r="B58" s="294" t="s">
        <v>11</v>
      </c>
      <c r="C58" s="294" t="s">
        <v>35</v>
      </c>
      <c r="D58" s="419">
        <v>34</v>
      </c>
      <c r="E58" s="419"/>
      <c r="F58" s="295">
        <v>0.012037037037037035</v>
      </c>
      <c r="G58" s="295"/>
      <c r="H58" s="295">
        <f t="shared" si="1"/>
        <v>0.012037037037037035</v>
      </c>
      <c r="I58" s="296">
        <v>28</v>
      </c>
      <c r="J58" s="270"/>
      <c r="K58" s="334"/>
      <c r="M58" s="336"/>
    </row>
    <row r="59" spans="1:13" ht="12.75">
      <c r="A59" s="293">
        <v>53</v>
      </c>
      <c r="B59" s="294" t="s">
        <v>612</v>
      </c>
      <c r="C59" s="294" t="s">
        <v>125</v>
      </c>
      <c r="D59" s="419"/>
      <c r="E59" s="420">
        <v>32</v>
      </c>
      <c r="F59" s="295"/>
      <c r="G59" s="295">
        <v>0.012106481481481482</v>
      </c>
      <c r="H59" s="295">
        <f t="shared" si="1"/>
        <v>0.012106481481481482</v>
      </c>
      <c r="I59" s="296">
        <v>27</v>
      </c>
      <c r="J59" s="276">
        <v>0.04348379629629629</v>
      </c>
      <c r="K59" s="334">
        <f>+G59/J59</f>
        <v>0.2784136278945968</v>
      </c>
      <c r="L59">
        <v>92</v>
      </c>
      <c r="M59" s="336">
        <f>+J59-TIME(0,0,44)</f>
        <v>0.04297453703703703</v>
      </c>
    </row>
    <row r="60" spans="1:13" ht="12.75">
      <c r="A60" s="293">
        <v>54</v>
      </c>
      <c r="B60" s="294" t="s">
        <v>296</v>
      </c>
      <c r="C60" s="294" t="s">
        <v>57</v>
      </c>
      <c r="D60" s="419"/>
      <c r="E60" s="420">
        <v>33</v>
      </c>
      <c r="F60" s="295"/>
      <c r="G60" s="295">
        <v>0.012280092592592592</v>
      </c>
      <c r="H60" s="295">
        <f t="shared" si="1"/>
        <v>0.012280092592592592</v>
      </c>
      <c r="I60" s="296">
        <v>26</v>
      </c>
      <c r="J60" s="276">
        <v>0.042222222222222223</v>
      </c>
      <c r="K60" s="334">
        <f>+G60/J60</f>
        <v>0.29084429824561403</v>
      </c>
      <c r="L60">
        <v>78</v>
      </c>
      <c r="M60" s="336">
        <f>+J60+TIME(0,0,33)</f>
        <v>0.042604166666666665</v>
      </c>
    </row>
    <row r="61" spans="1:13" ht="12.75">
      <c r="A61" s="293">
        <v>55</v>
      </c>
      <c r="B61" s="294" t="s">
        <v>438</v>
      </c>
      <c r="C61" s="294" t="s">
        <v>439</v>
      </c>
      <c r="D61" s="419">
        <v>35</v>
      </c>
      <c r="E61" s="419"/>
      <c r="F61" s="295">
        <v>0.01238425925925926</v>
      </c>
      <c r="G61" s="295"/>
      <c r="H61" s="295">
        <f t="shared" si="1"/>
        <v>0.01238425925925926</v>
      </c>
      <c r="I61" s="296">
        <v>25</v>
      </c>
      <c r="J61" s="270"/>
      <c r="K61" s="334"/>
      <c r="M61" s="336"/>
    </row>
    <row r="62" spans="1:8" ht="12.75">
      <c r="A62" s="1">
        <v>56</v>
      </c>
      <c r="B62" t="s">
        <v>613</v>
      </c>
      <c r="C62" t="s">
        <v>141</v>
      </c>
      <c r="E62" s="412">
        <v>34</v>
      </c>
      <c r="F62"/>
      <c r="G62" s="3">
        <v>0.01357638888888889</v>
      </c>
      <c r="H62" s="3">
        <f t="shared" si="1"/>
        <v>0.01357638888888889</v>
      </c>
    </row>
    <row r="63" spans="1:10" ht="12.75">
      <c r="A63" s="1">
        <v>57</v>
      </c>
      <c r="B63" t="s">
        <v>489</v>
      </c>
      <c r="C63" s="14" t="s">
        <v>491</v>
      </c>
      <c r="D63" s="412">
        <v>36</v>
      </c>
      <c r="F63" s="3">
        <v>0.014224537037037037</v>
      </c>
      <c r="H63" s="3">
        <f t="shared" si="1"/>
        <v>0.014224537037037037</v>
      </c>
      <c r="J63" s="270"/>
    </row>
    <row r="64" spans="3:10" ht="12.75">
      <c r="C64" s="14"/>
      <c r="J64" s="270"/>
    </row>
    <row r="65" spans="3:10" ht="12.75">
      <c r="C65" s="14"/>
      <c r="J65" s="270"/>
    </row>
    <row r="66" spans="3:10" ht="12.75">
      <c r="C66" s="14"/>
      <c r="J66" s="270"/>
    </row>
    <row r="67" spans="6:8" ht="12.75">
      <c r="F67"/>
      <c r="G67"/>
      <c r="H67"/>
    </row>
    <row r="68" spans="6:8" ht="12.75">
      <c r="F68"/>
      <c r="G68"/>
      <c r="H68"/>
    </row>
    <row r="69" spans="6:8" ht="12.75">
      <c r="F69"/>
      <c r="G69"/>
      <c r="H69"/>
    </row>
    <row r="70" spans="6:8" ht="12.75">
      <c r="F70"/>
      <c r="G70"/>
      <c r="H70"/>
    </row>
    <row r="71" spans="6:8" ht="12.75">
      <c r="F71"/>
      <c r="G71"/>
      <c r="H71"/>
    </row>
    <row r="72" spans="6:8" ht="12.75">
      <c r="F72"/>
      <c r="G72"/>
      <c r="H72"/>
    </row>
    <row r="73" spans="6:8" ht="12.75">
      <c r="F73"/>
      <c r="G73"/>
      <c r="H73"/>
    </row>
    <row r="74" spans="6:8" ht="12.75">
      <c r="F74"/>
      <c r="G74"/>
      <c r="H74"/>
    </row>
    <row r="75" spans="6:8" ht="12.75">
      <c r="F75"/>
      <c r="G75"/>
      <c r="H75"/>
    </row>
    <row r="76" spans="6:8" ht="12.75">
      <c r="F76"/>
      <c r="G76"/>
      <c r="H76"/>
    </row>
    <row r="77" spans="6:8" ht="12.75">
      <c r="F77"/>
      <c r="G77"/>
      <c r="H77"/>
    </row>
    <row r="78" spans="6:8" ht="12.75">
      <c r="F78"/>
      <c r="G78"/>
      <c r="H78"/>
    </row>
    <row r="79" spans="6:8" ht="12.75">
      <c r="F79"/>
      <c r="G79"/>
      <c r="H79"/>
    </row>
    <row r="80" spans="6:8" ht="12.75">
      <c r="F80"/>
      <c r="G80"/>
      <c r="H80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3">
      <selection activeCell="A46" sqref="A46"/>
    </sheetView>
  </sheetViews>
  <sheetFormatPr defaultColWidth="9.140625" defaultRowHeight="12.75"/>
  <cols>
    <col min="2" max="2" width="10.7109375" style="0" bestFit="1" customWidth="1"/>
    <col min="3" max="3" width="11.140625" style="0" bestFit="1" customWidth="1"/>
    <col min="7" max="7" width="9.57421875" style="0" customWidth="1"/>
    <col min="8" max="8" width="12.7109375" style="0" customWidth="1"/>
    <col min="9" max="9" width="9.57421875" style="0" bestFit="1" customWidth="1"/>
  </cols>
  <sheetData>
    <row r="1" spans="1:7" ht="18">
      <c r="A1" s="339" t="s">
        <v>475</v>
      </c>
      <c r="D1" s="270"/>
      <c r="G1" s="340"/>
    </row>
    <row r="2" spans="1:7" ht="18">
      <c r="A2" s="339"/>
      <c r="D2" s="270"/>
      <c r="G2" s="340"/>
    </row>
    <row r="3" spans="1:10" ht="12.75">
      <c r="A3" s="1"/>
      <c r="D3" s="270"/>
      <c r="G3" s="341" t="s">
        <v>447</v>
      </c>
      <c r="H3" s="342"/>
      <c r="I3" s="342"/>
      <c r="J3" s="341"/>
    </row>
    <row r="4" spans="1:10" s="346" customFormat="1" ht="18" customHeight="1">
      <c r="A4" s="343"/>
      <c r="B4" s="344"/>
      <c r="C4" s="343"/>
      <c r="D4" s="345"/>
      <c r="G4" s="341" t="s">
        <v>448</v>
      </c>
      <c r="H4" s="342"/>
      <c r="I4" s="342"/>
      <c r="J4" s="341" t="s">
        <v>278</v>
      </c>
    </row>
    <row r="5" spans="1:10" s="346" customFormat="1" ht="18" customHeight="1">
      <c r="A5" s="339"/>
      <c r="B5" s="344"/>
      <c r="C5" s="343"/>
      <c r="D5" s="345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48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48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248</v>
      </c>
      <c r="C8" s="268" t="s">
        <v>37</v>
      </c>
      <c r="D8" s="323">
        <v>0.028749999999999998</v>
      </c>
      <c r="E8" s="326">
        <v>1</v>
      </c>
      <c r="F8" s="269">
        <v>30</v>
      </c>
      <c r="G8" s="270">
        <v>0.024641203703703703</v>
      </c>
      <c r="H8" s="334">
        <f aca="true" t="shared" si="0" ref="H8:H30">+D8/G8</f>
        <v>1.1667449506810708</v>
      </c>
      <c r="I8">
        <v>73</v>
      </c>
      <c r="J8" s="336">
        <v>0.024780092592592593</v>
      </c>
    </row>
    <row r="9" spans="1:11" ht="15">
      <c r="A9" s="267">
        <v>2</v>
      </c>
      <c r="B9" s="267" t="s">
        <v>0</v>
      </c>
      <c r="C9" s="268" t="s">
        <v>29</v>
      </c>
      <c r="D9" s="323">
        <v>0.0297337962962963</v>
      </c>
      <c r="E9" s="326">
        <v>2</v>
      </c>
      <c r="F9" s="269">
        <v>29</v>
      </c>
      <c r="G9" s="270">
        <v>0.0260621542822577</v>
      </c>
      <c r="H9" s="334">
        <f t="shared" si="0"/>
        <v>1.1408802194275298</v>
      </c>
      <c r="I9">
        <v>90</v>
      </c>
      <c r="J9" s="336">
        <v>0.025471876504479924</v>
      </c>
      <c r="K9" s="5"/>
    </row>
    <row r="10" spans="1:10" ht="15">
      <c r="A10" s="267">
        <v>3</v>
      </c>
      <c r="B10" s="267" t="s">
        <v>14</v>
      </c>
      <c r="C10" s="268" t="s">
        <v>46</v>
      </c>
      <c r="D10" s="323">
        <v>0.030104166666666668</v>
      </c>
      <c r="E10" s="326">
        <v>3</v>
      </c>
      <c r="F10" s="269">
        <v>28</v>
      </c>
      <c r="G10" s="270">
        <v>0.02581086930550253</v>
      </c>
      <c r="H10" s="334">
        <f t="shared" si="0"/>
        <v>1.1663367982824533</v>
      </c>
      <c r="I10">
        <v>74</v>
      </c>
      <c r="J10" s="336">
        <v>0.02590346189809512</v>
      </c>
    </row>
    <row r="11" spans="1:11" ht="15">
      <c r="A11" s="267">
        <v>4</v>
      </c>
      <c r="B11" s="267" t="s">
        <v>62</v>
      </c>
      <c r="C11" s="268" t="s">
        <v>97</v>
      </c>
      <c r="D11" s="323">
        <v>0.030659722222222224</v>
      </c>
      <c r="E11" s="326">
        <v>4</v>
      </c>
      <c r="F11" s="269">
        <v>27</v>
      </c>
      <c r="G11" s="270">
        <v>0.026496951074393062</v>
      </c>
      <c r="H11" s="334">
        <f t="shared" si="0"/>
        <v>1.157103779077892</v>
      </c>
      <c r="I11">
        <v>79</v>
      </c>
      <c r="J11" s="336">
        <v>0.026450654778096765</v>
      </c>
      <c r="K11" s="5"/>
    </row>
    <row r="12" spans="1:11" s="5" customFormat="1" ht="15">
      <c r="A12" s="272">
        <v>5</v>
      </c>
      <c r="B12" s="272" t="s">
        <v>12</v>
      </c>
      <c r="C12" s="273" t="s">
        <v>44</v>
      </c>
      <c r="D12" s="324">
        <v>0.03199074074074074</v>
      </c>
      <c r="E12" s="327">
        <v>1</v>
      </c>
      <c r="F12" s="297">
        <v>30</v>
      </c>
      <c r="G12" s="270">
        <v>0.028483796296296295</v>
      </c>
      <c r="H12" s="334">
        <f t="shared" si="0"/>
        <v>1.1231206826493296</v>
      </c>
      <c r="I12">
        <v>95</v>
      </c>
      <c r="J12" s="336">
        <v>0.02767361111111111</v>
      </c>
      <c r="K12"/>
    </row>
    <row r="13" spans="1:11" s="5" customFormat="1" ht="15">
      <c r="A13" s="272">
        <v>6</v>
      </c>
      <c r="B13" s="272" t="s">
        <v>1</v>
      </c>
      <c r="C13" s="273" t="s">
        <v>31</v>
      </c>
      <c r="D13" s="324">
        <v>0.03241898148148148</v>
      </c>
      <c r="E13" s="327">
        <v>2</v>
      </c>
      <c r="F13" s="297">
        <v>29</v>
      </c>
      <c r="G13" s="270">
        <v>0.028622806503696308</v>
      </c>
      <c r="H13" s="334">
        <f t="shared" si="0"/>
        <v>1.132627629554598</v>
      </c>
      <c r="I13">
        <v>93</v>
      </c>
      <c r="J13" s="336">
        <v>0.02789363983702964</v>
      </c>
      <c r="K13"/>
    </row>
    <row r="14" spans="1:11" ht="15">
      <c r="A14" s="272">
        <v>7</v>
      </c>
      <c r="B14" s="272" t="s">
        <v>105</v>
      </c>
      <c r="C14" s="273" t="s">
        <v>106</v>
      </c>
      <c r="D14" s="324">
        <v>0.03329861111111111</v>
      </c>
      <c r="E14" s="327">
        <v>3</v>
      </c>
      <c r="F14" s="297">
        <v>28</v>
      </c>
      <c r="G14" s="270">
        <v>0.02817666850857334</v>
      </c>
      <c r="H14" s="334">
        <f t="shared" si="0"/>
        <v>1.1817795670548956</v>
      </c>
      <c r="I14">
        <v>69</v>
      </c>
      <c r="J14" s="336">
        <v>0.02851231665672149</v>
      </c>
      <c r="K14" s="5"/>
    </row>
    <row r="15" spans="1:11" s="5" customFormat="1" ht="15">
      <c r="A15" s="272">
        <v>8</v>
      </c>
      <c r="B15" s="272" t="s">
        <v>1</v>
      </c>
      <c r="C15" s="273" t="s">
        <v>185</v>
      </c>
      <c r="D15" s="324">
        <v>0.03365740740740741</v>
      </c>
      <c r="E15" s="327">
        <v>4</v>
      </c>
      <c r="F15" s="297">
        <v>27</v>
      </c>
      <c r="G15" s="270">
        <v>0.02951388888888889</v>
      </c>
      <c r="H15" s="334">
        <f t="shared" si="0"/>
        <v>1.1403921568627449</v>
      </c>
      <c r="I15">
        <v>91</v>
      </c>
      <c r="J15" s="336">
        <v>0.028877314814814817</v>
      </c>
      <c r="K15"/>
    </row>
    <row r="16" spans="1:11" ht="15">
      <c r="A16" s="272">
        <v>9</v>
      </c>
      <c r="B16" s="272" t="s">
        <v>181</v>
      </c>
      <c r="C16" s="273" t="s">
        <v>182</v>
      </c>
      <c r="D16" s="324">
        <v>0.033796296296296297</v>
      </c>
      <c r="E16" s="327">
        <v>5</v>
      </c>
      <c r="F16" s="297">
        <v>26</v>
      </c>
      <c r="G16" s="270">
        <v>0.029236111111111112</v>
      </c>
      <c r="H16" s="334">
        <f t="shared" si="0"/>
        <v>1.1559778305621535</v>
      </c>
      <c r="I16">
        <v>81</v>
      </c>
      <c r="J16" s="336">
        <v>0.029097222222222222</v>
      </c>
      <c r="K16" s="5"/>
    </row>
    <row r="17" spans="1:11" s="5" customFormat="1" ht="15">
      <c r="A17" s="272">
        <v>10</v>
      </c>
      <c r="B17" s="272" t="s">
        <v>25</v>
      </c>
      <c r="C17" s="273" t="s">
        <v>309</v>
      </c>
      <c r="D17" s="324">
        <v>0.03396990740740741</v>
      </c>
      <c r="E17" s="327">
        <v>6</v>
      </c>
      <c r="F17" s="297">
        <v>25</v>
      </c>
      <c r="G17" s="270">
        <v>0.029861111111111113</v>
      </c>
      <c r="H17" s="334">
        <f t="shared" si="0"/>
        <v>1.1375968992248062</v>
      </c>
      <c r="I17">
        <v>92</v>
      </c>
      <c r="J17" s="336">
        <v>0.02917824074074074</v>
      </c>
      <c r="K17"/>
    </row>
    <row r="18" spans="1:11" s="5" customFormat="1" ht="12.75">
      <c r="A18" s="277">
        <v>11</v>
      </c>
      <c r="B18" s="277" t="s">
        <v>142</v>
      </c>
      <c r="C18" s="278" t="s">
        <v>143</v>
      </c>
      <c r="D18" s="325">
        <v>0.03434027777777778</v>
      </c>
      <c r="E18" s="328">
        <v>1</v>
      </c>
      <c r="F18" s="280">
        <v>30</v>
      </c>
      <c r="G18" s="270">
        <v>0.03061342592592593</v>
      </c>
      <c r="H18" s="334">
        <f t="shared" si="0"/>
        <v>1.1217391304347826</v>
      </c>
      <c r="I18">
        <v>96</v>
      </c>
      <c r="J18" s="336">
        <v>0.029780092592592598</v>
      </c>
      <c r="K18"/>
    </row>
    <row r="19" spans="1:11" ht="15">
      <c r="A19" s="272">
        <v>12</v>
      </c>
      <c r="B19" s="272" t="s">
        <v>455</v>
      </c>
      <c r="C19" s="273" t="s">
        <v>456</v>
      </c>
      <c r="D19" s="324">
        <v>0.034722222222222224</v>
      </c>
      <c r="E19" s="327">
        <v>7</v>
      </c>
      <c r="F19" s="297">
        <v>24</v>
      </c>
      <c r="G19" s="270">
        <v>0.029166666666666664</v>
      </c>
      <c r="H19" s="334">
        <f t="shared" si="0"/>
        <v>1.1904761904761907</v>
      </c>
      <c r="I19">
        <v>64</v>
      </c>
      <c r="J19" s="336">
        <v>0.02975694444444444</v>
      </c>
      <c r="K19" s="5"/>
    </row>
    <row r="20" spans="1:10" ht="15">
      <c r="A20" s="272">
        <v>13</v>
      </c>
      <c r="B20" s="272" t="s">
        <v>133</v>
      </c>
      <c r="C20" s="273" t="s">
        <v>134</v>
      </c>
      <c r="D20" s="324">
        <v>0.034895833333333334</v>
      </c>
      <c r="E20" s="327">
        <v>8</v>
      </c>
      <c r="F20" s="297">
        <v>23</v>
      </c>
      <c r="G20" s="270">
        <v>0.030011574074074076</v>
      </c>
      <c r="H20" s="334">
        <f t="shared" si="0"/>
        <v>1.1627458542229079</v>
      </c>
      <c r="I20">
        <v>75</v>
      </c>
      <c r="J20" s="336">
        <v>0.030057870370370374</v>
      </c>
    </row>
    <row r="21" spans="1:11" s="5" customFormat="1" ht="12.75">
      <c r="A21" s="277">
        <v>14</v>
      </c>
      <c r="B21" s="277" t="s">
        <v>136</v>
      </c>
      <c r="C21" s="278" t="s">
        <v>208</v>
      </c>
      <c r="D21" s="325">
        <v>0.03498842592592593</v>
      </c>
      <c r="E21" s="328">
        <v>2</v>
      </c>
      <c r="F21" s="280">
        <v>29</v>
      </c>
      <c r="G21" s="270">
        <v>0.030462962962962966</v>
      </c>
      <c r="H21" s="334">
        <f t="shared" si="0"/>
        <v>1.1485562310030395</v>
      </c>
      <c r="I21">
        <v>86</v>
      </c>
      <c r="J21" s="336">
        <v>0.030069444444444447</v>
      </c>
      <c r="K21"/>
    </row>
    <row r="22" spans="1:11" ht="15">
      <c r="A22" s="272">
        <v>15</v>
      </c>
      <c r="B22" s="272" t="s">
        <v>149</v>
      </c>
      <c r="C22" s="273" t="s">
        <v>236</v>
      </c>
      <c r="D22" s="324">
        <v>0.0350462962962963</v>
      </c>
      <c r="E22" s="327">
        <v>9</v>
      </c>
      <c r="F22" s="297">
        <v>22</v>
      </c>
      <c r="G22" s="270">
        <v>0.029166666666666664</v>
      </c>
      <c r="H22" s="334">
        <f t="shared" si="0"/>
        <v>1.2015873015873018</v>
      </c>
      <c r="I22">
        <v>59</v>
      </c>
      <c r="J22" s="336">
        <v>0.03</v>
      </c>
      <c r="K22" s="5"/>
    </row>
    <row r="23" spans="1:10" ht="15">
      <c r="A23" s="272">
        <v>16</v>
      </c>
      <c r="B23" s="272" t="s">
        <v>3</v>
      </c>
      <c r="C23" s="273" t="s">
        <v>35</v>
      </c>
      <c r="D23" s="324">
        <v>0.03517361111111111</v>
      </c>
      <c r="E23" s="327">
        <v>10</v>
      </c>
      <c r="F23" s="297">
        <v>21</v>
      </c>
      <c r="G23" s="270">
        <v>0.030046296296296297</v>
      </c>
      <c r="H23" s="334">
        <f t="shared" si="0"/>
        <v>1.1706471494607087</v>
      </c>
      <c r="I23">
        <v>72</v>
      </c>
      <c r="J23" s="336">
        <v>0.030243055555555554</v>
      </c>
    </row>
    <row r="24" spans="1:11" ht="12.75">
      <c r="A24" s="277">
        <v>17</v>
      </c>
      <c r="B24" s="277" t="s">
        <v>118</v>
      </c>
      <c r="C24" s="278" t="s">
        <v>209</v>
      </c>
      <c r="D24" s="325">
        <v>0.03539351851851852</v>
      </c>
      <c r="E24" s="328">
        <v>3</v>
      </c>
      <c r="F24" s="280">
        <v>28</v>
      </c>
      <c r="G24" s="270">
        <v>0.029937204359786966</v>
      </c>
      <c r="H24" s="334">
        <f t="shared" si="0"/>
        <v>1.1822586402242932</v>
      </c>
      <c r="I24">
        <v>67</v>
      </c>
      <c r="J24" s="336">
        <v>0.030377019174601783</v>
      </c>
      <c r="K24" s="5"/>
    </row>
    <row r="25" spans="1:11" s="5" customFormat="1" ht="12.75">
      <c r="A25" s="277">
        <v>18</v>
      </c>
      <c r="B25" s="277" t="s">
        <v>1</v>
      </c>
      <c r="C25" s="278" t="s">
        <v>32</v>
      </c>
      <c r="D25" s="325">
        <v>0.03582175925925926</v>
      </c>
      <c r="E25" s="328">
        <v>4</v>
      </c>
      <c r="F25" s="280">
        <v>27</v>
      </c>
      <c r="G25" s="270">
        <v>0.031157575504442557</v>
      </c>
      <c r="H25" s="334">
        <f t="shared" si="0"/>
        <v>1.149696620462387</v>
      </c>
      <c r="I25">
        <v>85</v>
      </c>
      <c r="J25" s="336">
        <v>0.03082192735629441</v>
      </c>
      <c r="K25"/>
    </row>
    <row r="26" spans="1:11" ht="12.75">
      <c r="A26" s="277">
        <v>19</v>
      </c>
      <c r="B26" s="277" t="s">
        <v>86</v>
      </c>
      <c r="C26" s="278" t="s">
        <v>187</v>
      </c>
      <c r="D26" s="325">
        <v>0.03594907407407407</v>
      </c>
      <c r="E26" s="328">
        <v>5</v>
      </c>
      <c r="F26" s="280">
        <v>26</v>
      </c>
      <c r="G26" s="270">
        <v>0.030358796296296297</v>
      </c>
      <c r="H26" s="334">
        <f t="shared" si="0"/>
        <v>1.1841402973694242</v>
      </c>
      <c r="I26">
        <v>65</v>
      </c>
      <c r="J26" s="336">
        <v>0.030891203703703705</v>
      </c>
      <c r="K26" s="5"/>
    </row>
    <row r="27" spans="1:11" ht="12.75">
      <c r="A27" s="277">
        <v>20</v>
      </c>
      <c r="B27" s="277" t="s">
        <v>152</v>
      </c>
      <c r="C27" s="278" t="s">
        <v>42</v>
      </c>
      <c r="D27" s="325">
        <v>0.036006944444444446</v>
      </c>
      <c r="E27" s="328">
        <v>6</v>
      </c>
      <c r="F27" s="280">
        <v>25</v>
      </c>
      <c r="G27" s="270">
        <v>0.03125</v>
      </c>
      <c r="H27" s="334">
        <f t="shared" si="0"/>
        <v>1.1522222222222223</v>
      </c>
      <c r="I27">
        <v>84</v>
      </c>
      <c r="J27" s="336">
        <v>0.030960648148148147</v>
      </c>
      <c r="K27" s="5"/>
    </row>
    <row r="28" spans="1:10" ht="12.75">
      <c r="A28" s="277">
        <v>21</v>
      </c>
      <c r="B28" s="277" t="s">
        <v>18</v>
      </c>
      <c r="C28" s="278" t="s">
        <v>51</v>
      </c>
      <c r="D28" s="325">
        <v>0.03640046296296296</v>
      </c>
      <c r="E28" s="328">
        <v>7</v>
      </c>
      <c r="F28" s="280">
        <v>24</v>
      </c>
      <c r="G28" s="270">
        <v>0.03259259259259259</v>
      </c>
      <c r="H28" s="334">
        <f t="shared" si="0"/>
        <v>1.1168323863636365</v>
      </c>
      <c r="I28">
        <v>97</v>
      </c>
      <c r="J28" s="336">
        <v>0.03171296296296296</v>
      </c>
    </row>
    <row r="29" spans="1:10" s="5" customFormat="1" ht="12.75">
      <c r="A29" s="277">
        <v>22</v>
      </c>
      <c r="B29" s="277" t="s">
        <v>453</v>
      </c>
      <c r="C29" s="278" t="s">
        <v>150</v>
      </c>
      <c r="D29" s="325">
        <v>0.036597222222222225</v>
      </c>
      <c r="E29" s="328">
        <v>8</v>
      </c>
      <c r="F29" s="280">
        <v>23</v>
      </c>
      <c r="G29" s="270">
        <v>0.03194444444444445</v>
      </c>
      <c r="H29" s="334">
        <f t="shared" si="0"/>
        <v>1.1456521739130434</v>
      </c>
      <c r="I29">
        <v>88</v>
      </c>
      <c r="J29" s="336">
        <v>0.03145833333333334</v>
      </c>
    </row>
    <row r="30" spans="1:11" ht="12.75">
      <c r="A30" s="277">
        <v>23</v>
      </c>
      <c r="B30" s="277" t="s">
        <v>432</v>
      </c>
      <c r="C30" s="278" t="s">
        <v>314</v>
      </c>
      <c r="D30" s="325">
        <v>0.037523148148148146</v>
      </c>
      <c r="E30" s="328">
        <v>9</v>
      </c>
      <c r="F30" s="280">
        <v>22</v>
      </c>
      <c r="G30" s="270">
        <v>0.031331018518518515</v>
      </c>
      <c r="H30" s="334">
        <f t="shared" si="0"/>
        <v>1.1976357591429627</v>
      </c>
      <c r="I30">
        <v>60</v>
      </c>
      <c r="J30" s="336">
        <v>0.03211805555555555</v>
      </c>
      <c r="K30" s="5"/>
    </row>
    <row r="31" spans="1:11" s="5" customFormat="1" ht="12.75">
      <c r="A31" s="1">
        <v>24</v>
      </c>
      <c r="B31" t="s">
        <v>10</v>
      </c>
      <c r="C31" t="s">
        <v>43</v>
      </c>
      <c r="D31" s="270">
        <v>0.03788194444444444</v>
      </c>
      <c r="E31"/>
      <c r="F31"/>
      <c r="G31" s="270"/>
      <c r="H31" s="334"/>
      <c r="I31"/>
      <c r="J31"/>
      <c r="K31"/>
    </row>
    <row r="32" spans="1:11" ht="12.75">
      <c r="A32" s="281">
        <v>25</v>
      </c>
      <c r="B32" s="282" t="s">
        <v>120</v>
      </c>
      <c r="C32" s="282" t="s">
        <v>121</v>
      </c>
      <c r="D32" s="304">
        <v>0.03792824074074074</v>
      </c>
      <c r="E32" s="329">
        <v>1</v>
      </c>
      <c r="F32" s="284">
        <v>30</v>
      </c>
      <c r="G32" s="270">
        <v>0.03289351851851852</v>
      </c>
      <c r="H32" s="334">
        <f>+D32/G32</f>
        <v>1.1530612244897958</v>
      </c>
      <c r="I32">
        <v>83</v>
      </c>
      <c r="J32" s="336">
        <v>0.032650462962962964</v>
      </c>
      <c r="K32" s="5"/>
    </row>
    <row r="33" spans="1:11" ht="12.75">
      <c r="A33" s="281">
        <v>26</v>
      </c>
      <c r="B33" s="282" t="s">
        <v>153</v>
      </c>
      <c r="C33" s="282" t="s">
        <v>154</v>
      </c>
      <c r="D33" s="304">
        <v>0.03806712962962963</v>
      </c>
      <c r="E33" s="329">
        <v>2</v>
      </c>
      <c r="F33" s="284">
        <v>29</v>
      </c>
      <c r="G33" s="270">
        <v>0.03226950112988584</v>
      </c>
      <c r="H33" s="334">
        <f>+D33/G33</f>
        <v>1.1796627867412062</v>
      </c>
      <c r="I33">
        <v>71</v>
      </c>
      <c r="J33" s="336">
        <v>0.032512556685441396</v>
      </c>
      <c r="K33" s="5"/>
    </row>
    <row r="34" spans="1:10" ht="12.75">
      <c r="A34" s="281">
        <v>27</v>
      </c>
      <c r="B34" s="282" t="s">
        <v>86</v>
      </c>
      <c r="C34" s="282" t="s">
        <v>216</v>
      </c>
      <c r="D34" s="304">
        <v>0.03809027777777778</v>
      </c>
      <c r="E34" s="329">
        <v>3</v>
      </c>
      <c r="F34" s="284">
        <v>28</v>
      </c>
      <c r="G34" s="270">
        <v>0.0332265185730375</v>
      </c>
      <c r="H34" s="334">
        <f>+D34/G34</f>
        <v>1.1463818484036752</v>
      </c>
      <c r="I34">
        <v>87</v>
      </c>
      <c r="J34" s="336">
        <v>0.032786703758222686</v>
      </c>
    </row>
    <row r="35" spans="1:11" s="5" customFormat="1" ht="12.75">
      <c r="A35" s="1">
        <v>28</v>
      </c>
      <c r="B35" t="s">
        <v>474</v>
      </c>
      <c r="C35" t="s">
        <v>473</v>
      </c>
      <c r="D35" s="270">
        <v>0.03827546296296296</v>
      </c>
      <c r="E35"/>
      <c r="F35"/>
      <c r="G35" s="270"/>
      <c r="H35" s="334"/>
      <c r="I35"/>
      <c r="J35"/>
      <c r="K35"/>
    </row>
    <row r="36" spans="1:10" ht="12.75">
      <c r="A36" s="285">
        <v>29</v>
      </c>
      <c r="B36" s="286" t="s">
        <v>22</v>
      </c>
      <c r="C36" s="286" t="s">
        <v>46</v>
      </c>
      <c r="D36" s="305">
        <v>0.03831018518518518</v>
      </c>
      <c r="E36" s="330">
        <v>1</v>
      </c>
      <c r="F36" s="288">
        <v>30</v>
      </c>
      <c r="G36" s="270">
        <v>0.03488425925925926</v>
      </c>
      <c r="H36" s="334">
        <f aca="true" t="shared" si="1" ref="H36:H51">+D36/G36</f>
        <v>1.0982083609820834</v>
      </c>
      <c r="I36">
        <v>99</v>
      </c>
      <c r="J36" s="336">
        <v>0.033900462962962966</v>
      </c>
    </row>
    <row r="37" spans="1:11" ht="12.75">
      <c r="A37" s="281">
        <v>30</v>
      </c>
      <c r="B37" s="282" t="s">
        <v>63</v>
      </c>
      <c r="C37" s="282" t="s">
        <v>69</v>
      </c>
      <c r="D37" s="304">
        <v>0.039386574074074074</v>
      </c>
      <c r="E37" s="329">
        <v>4</v>
      </c>
      <c r="F37" s="284">
        <v>27</v>
      </c>
      <c r="G37" s="270">
        <v>0.03332175925925926</v>
      </c>
      <c r="H37" s="334">
        <f t="shared" si="1"/>
        <v>1.182007641542202</v>
      </c>
      <c r="I37">
        <v>68</v>
      </c>
      <c r="J37" s="336">
        <v>0.033715277777777775</v>
      </c>
      <c r="K37" s="5"/>
    </row>
    <row r="38" spans="1:11" ht="12.75">
      <c r="A38" s="289">
        <v>31</v>
      </c>
      <c r="B38" s="290" t="s">
        <v>228</v>
      </c>
      <c r="C38" s="290" t="s">
        <v>227</v>
      </c>
      <c r="D38" s="306">
        <v>0.0396875</v>
      </c>
      <c r="E38" s="332">
        <v>1</v>
      </c>
      <c r="F38" s="292">
        <v>30</v>
      </c>
      <c r="G38" s="270">
        <v>0.04097222222222222</v>
      </c>
      <c r="H38" s="334">
        <f t="shared" si="1"/>
        <v>0.9686440677966102</v>
      </c>
      <c r="I38">
        <v>100</v>
      </c>
      <c r="J38" s="336">
        <v>0.03993055555555555</v>
      </c>
      <c r="K38" s="5"/>
    </row>
    <row r="39" spans="1:11" ht="12.75">
      <c r="A39" s="281">
        <v>32</v>
      </c>
      <c r="B39" s="282" t="s">
        <v>242</v>
      </c>
      <c r="C39" s="282" t="s">
        <v>219</v>
      </c>
      <c r="D39" s="304">
        <v>0.03988425925925926</v>
      </c>
      <c r="E39" s="329">
        <v>5</v>
      </c>
      <c r="F39" s="284">
        <v>26</v>
      </c>
      <c r="G39" s="270">
        <v>0.03333333333333333</v>
      </c>
      <c r="H39" s="334">
        <f t="shared" si="1"/>
        <v>1.1965277777777779</v>
      </c>
      <c r="I39">
        <v>62</v>
      </c>
      <c r="J39" s="336">
        <v>0.0340162037037037</v>
      </c>
      <c r="K39" s="5"/>
    </row>
    <row r="40" spans="1:10" s="5" customFormat="1" ht="12.75">
      <c r="A40" s="281">
        <v>33</v>
      </c>
      <c r="B40" s="282" t="s">
        <v>66</v>
      </c>
      <c r="C40" s="282" t="s">
        <v>72</v>
      </c>
      <c r="D40" s="304">
        <v>0.040138888888888884</v>
      </c>
      <c r="E40" s="329">
        <v>6</v>
      </c>
      <c r="F40" s="284">
        <v>25</v>
      </c>
      <c r="G40" s="270">
        <v>0.033680555555555554</v>
      </c>
      <c r="H40" s="334">
        <f t="shared" si="1"/>
        <v>1.1917525773195876</v>
      </c>
      <c r="I40">
        <v>63</v>
      </c>
      <c r="J40" s="336">
        <v>0.03431712962962963</v>
      </c>
    </row>
    <row r="41" spans="1:10" ht="12.75">
      <c r="A41" s="285">
        <v>34</v>
      </c>
      <c r="B41" s="286" t="s">
        <v>159</v>
      </c>
      <c r="C41" s="286" t="s">
        <v>164</v>
      </c>
      <c r="D41" s="305">
        <v>0.04030092592592593</v>
      </c>
      <c r="E41" s="330">
        <v>2</v>
      </c>
      <c r="F41" s="288">
        <v>29</v>
      </c>
      <c r="G41" s="270">
        <v>0.034768518518518525</v>
      </c>
      <c r="H41" s="334">
        <f t="shared" si="1"/>
        <v>1.159121171770972</v>
      </c>
      <c r="I41">
        <v>78</v>
      </c>
      <c r="J41" s="336">
        <v>0.034768518518518525</v>
      </c>
    </row>
    <row r="42" spans="1:10" ht="12.75">
      <c r="A42" s="285">
        <v>35</v>
      </c>
      <c r="B42" s="286" t="s">
        <v>243</v>
      </c>
      <c r="C42" s="286" t="s">
        <v>220</v>
      </c>
      <c r="D42" s="305">
        <v>0.040949074074074075</v>
      </c>
      <c r="E42" s="330">
        <v>3</v>
      </c>
      <c r="F42" s="288">
        <v>28</v>
      </c>
      <c r="G42" s="270">
        <v>0.03540509259259259</v>
      </c>
      <c r="H42" s="334">
        <f t="shared" si="1"/>
        <v>1.1565871199738478</v>
      </c>
      <c r="I42">
        <v>80</v>
      </c>
      <c r="J42" s="336">
        <v>0.0353125</v>
      </c>
    </row>
    <row r="43" spans="1:11" s="5" customFormat="1" ht="12.75">
      <c r="A43" s="285">
        <v>36</v>
      </c>
      <c r="B43" s="286" t="s">
        <v>174</v>
      </c>
      <c r="C43" s="286" t="s">
        <v>175</v>
      </c>
      <c r="D43" s="305">
        <v>0.04131944444444444</v>
      </c>
      <c r="E43" s="330">
        <v>4</v>
      </c>
      <c r="F43" s="288">
        <v>27</v>
      </c>
      <c r="G43" s="270">
        <v>0.036111111111111115</v>
      </c>
      <c r="H43" s="334">
        <f t="shared" si="1"/>
        <v>1.1442307692307692</v>
      </c>
      <c r="I43">
        <v>89</v>
      </c>
      <c r="J43" s="336">
        <v>0.03557870370370371</v>
      </c>
      <c r="K43"/>
    </row>
    <row r="44" spans="1:10" ht="12.75">
      <c r="A44" s="289">
        <v>37</v>
      </c>
      <c r="B44" s="290" t="s">
        <v>238</v>
      </c>
      <c r="C44" s="290" t="s">
        <v>254</v>
      </c>
      <c r="D44" s="306">
        <v>0.04148148148148148</v>
      </c>
      <c r="E44" s="332">
        <v>2</v>
      </c>
      <c r="F44" s="292">
        <v>29</v>
      </c>
      <c r="G44" s="270">
        <v>0.03765046296296296</v>
      </c>
      <c r="H44" s="334">
        <f t="shared" si="1"/>
        <v>1.101752228711958</v>
      </c>
      <c r="I44">
        <v>98</v>
      </c>
      <c r="J44" s="336">
        <v>0.036724537037037035</v>
      </c>
    </row>
    <row r="45" spans="1:11" s="5" customFormat="1" ht="15">
      <c r="A45" s="272">
        <v>38</v>
      </c>
      <c r="B45" s="272" t="s">
        <v>19</v>
      </c>
      <c r="C45" s="273" t="s">
        <v>53</v>
      </c>
      <c r="D45" s="324">
        <v>0.042430555555555555</v>
      </c>
      <c r="E45" s="327">
        <v>11</v>
      </c>
      <c r="F45" s="297">
        <v>20</v>
      </c>
      <c r="G45" s="270">
        <v>0.028839092285433163</v>
      </c>
      <c r="H45" s="334">
        <f t="shared" si="1"/>
        <v>1.4712860978980098</v>
      </c>
      <c r="J45" s="336">
        <v>0.02988075895209983</v>
      </c>
      <c r="K45"/>
    </row>
    <row r="46" spans="1:11" ht="12.75">
      <c r="A46" s="285">
        <v>39</v>
      </c>
      <c r="B46" s="286" t="s">
        <v>404</v>
      </c>
      <c r="C46" s="286" t="s">
        <v>316</v>
      </c>
      <c r="D46" s="305">
        <v>0.04245370370370371</v>
      </c>
      <c r="E46" s="330">
        <v>5</v>
      </c>
      <c r="F46" s="288">
        <v>26</v>
      </c>
      <c r="G46" s="270">
        <v>0.036527939695413306</v>
      </c>
      <c r="H46" s="334">
        <f t="shared" si="1"/>
        <v>1.1622255199089282</v>
      </c>
      <c r="I46">
        <v>76</v>
      </c>
      <c r="J46" s="336">
        <v>0.036527939695413306</v>
      </c>
      <c r="K46" s="5"/>
    </row>
    <row r="47" spans="1:11" ht="12.75">
      <c r="A47" s="285">
        <v>40</v>
      </c>
      <c r="B47" s="286" t="s">
        <v>285</v>
      </c>
      <c r="C47" s="286" t="s">
        <v>286</v>
      </c>
      <c r="D47" s="305">
        <v>0.043182870370370365</v>
      </c>
      <c r="E47" s="330">
        <v>6</v>
      </c>
      <c r="F47" s="288">
        <v>25</v>
      </c>
      <c r="G47" s="270">
        <v>0.03607638888888889</v>
      </c>
      <c r="H47" s="334">
        <f t="shared" si="1"/>
        <v>1.1969842797561756</v>
      </c>
      <c r="I47">
        <v>61</v>
      </c>
      <c r="J47" s="336">
        <v>0.03680555555555556</v>
      </c>
      <c r="K47" s="5"/>
    </row>
    <row r="48" spans="1:11" ht="12.75">
      <c r="A48" s="285">
        <v>41</v>
      </c>
      <c r="B48" s="286" t="s">
        <v>26</v>
      </c>
      <c r="C48" s="286" t="s">
        <v>53</v>
      </c>
      <c r="D48" s="305">
        <v>0.04342592592592592</v>
      </c>
      <c r="E48" s="330">
        <v>7</v>
      </c>
      <c r="F48" s="288">
        <v>24</v>
      </c>
      <c r="G48" s="270">
        <v>0.035639855071491325</v>
      </c>
      <c r="H48" s="334">
        <f t="shared" si="1"/>
        <v>1.218465278234612</v>
      </c>
      <c r="I48">
        <v>57</v>
      </c>
      <c r="J48" s="336">
        <v>0.03656578099741725</v>
      </c>
      <c r="K48" s="5"/>
    </row>
    <row r="49" spans="1:11" s="5" customFormat="1" ht="12.75">
      <c r="A49" s="289">
        <v>42</v>
      </c>
      <c r="B49" s="290" t="s">
        <v>224</v>
      </c>
      <c r="C49" s="290" t="s">
        <v>223</v>
      </c>
      <c r="D49" s="306">
        <v>0.04488425925925926</v>
      </c>
      <c r="E49" s="332">
        <v>3</v>
      </c>
      <c r="F49" s="292">
        <v>28</v>
      </c>
      <c r="G49" s="270">
        <v>0.03966435185185185</v>
      </c>
      <c r="H49" s="334">
        <f t="shared" si="1"/>
        <v>1.131601984242778</v>
      </c>
      <c r="I49">
        <v>94</v>
      </c>
      <c r="J49" s="336">
        <v>0.038877314814814816</v>
      </c>
      <c r="K49"/>
    </row>
    <row r="50" spans="1:10" ht="12.75">
      <c r="A50" s="285">
        <v>43</v>
      </c>
      <c r="B50" s="286" t="s">
        <v>23</v>
      </c>
      <c r="C50" s="286" t="s">
        <v>190</v>
      </c>
      <c r="D50" s="305">
        <v>0.04582175925925926</v>
      </c>
      <c r="E50" s="330">
        <v>8</v>
      </c>
      <c r="F50" s="288">
        <v>23</v>
      </c>
      <c r="G50" s="270">
        <v>0.03971064814814815</v>
      </c>
      <c r="H50" s="334">
        <f t="shared" si="1"/>
        <v>1.1538909938793356</v>
      </c>
      <c r="I50">
        <v>82</v>
      </c>
      <c r="J50" s="336">
        <v>0.03951388888888889</v>
      </c>
    </row>
    <row r="51" spans="1:10" ht="12.75">
      <c r="A51" s="289">
        <v>44</v>
      </c>
      <c r="B51" s="290" t="s">
        <v>294</v>
      </c>
      <c r="C51" s="290" t="s">
        <v>61</v>
      </c>
      <c r="D51" s="306">
        <v>0.04738425925925926</v>
      </c>
      <c r="E51" s="332">
        <v>4</v>
      </c>
      <c r="F51" s="292">
        <v>27</v>
      </c>
      <c r="G51" s="270">
        <v>0.04085648148148149</v>
      </c>
      <c r="H51" s="334">
        <f t="shared" si="1"/>
        <v>1.1597733711048157</v>
      </c>
      <c r="I51">
        <v>77</v>
      </c>
      <c r="J51" s="336">
        <v>0.04085648148148149</v>
      </c>
    </row>
    <row r="52" spans="1:11" s="5" customFormat="1" ht="12.75">
      <c r="A52" s="1">
        <v>45</v>
      </c>
      <c r="B52" t="s">
        <v>291</v>
      </c>
      <c r="C52" t="s">
        <v>292</v>
      </c>
      <c r="D52" s="270">
        <v>0.048240740740740744</v>
      </c>
      <c r="E52"/>
      <c r="F52"/>
      <c r="G52" s="270"/>
      <c r="H52" s="334"/>
      <c r="I52"/>
      <c r="J52"/>
      <c r="K52"/>
    </row>
    <row r="53" spans="1:11" ht="12.75">
      <c r="A53" s="293">
        <v>46</v>
      </c>
      <c r="B53" s="294" t="s">
        <v>15</v>
      </c>
      <c r="C53" s="294" t="s">
        <v>47</v>
      </c>
      <c r="D53" s="307">
        <v>0.0499537037037037</v>
      </c>
      <c r="E53" s="333">
        <v>1</v>
      </c>
      <c r="F53" s="296">
        <v>30</v>
      </c>
      <c r="G53" s="270">
        <v>0.041539351851851855</v>
      </c>
      <c r="H53" s="334">
        <f>+D53/G53</f>
        <v>1.2025633881303983</v>
      </c>
      <c r="I53">
        <v>58</v>
      </c>
      <c r="J53" s="336">
        <v>0.04241898148148149</v>
      </c>
      <c r="K53" s="5"/>
    </row>
    <row r="54" spans="1:11" ht="12.75">
      <c r="A54" s="293">
        <v>49</v>
      </c>
      <c r="B54" s="294" t="s">
        <v>438</v>
      </c>
      <c r="C54" s="294" t="s">
        <v>439</v>
      </c>
      <c r="D54" s="307">
        <v>0.05063657407407407</v>
      </c>
      <c r="E54" s="333">
        <v>2</v>
      </c>
      <c r="F54" s="296">
        <v>29</v>
      </c>
      <c r="G54" s="270">
        <v>0.04252314814814815</v>
      </c>
      <c r="H54" s="334">
        <f>+D54/G54</f>
        <v>1.1908002177463253</v>
      </c>
      <c r="I54">
        <v>56</v>
      </c>
      <c r="J54" s="336">
        <v>0.043506944444444445</v>
      </c>
      <c r="K54" s="5"/>
    </row>
    <row r="55" spans="1:11" ht="12.75">
      <c r="A55" s="293">
        <v>47</v>
      </c>
      <c r="B55" s="294" t="s">
        <v>124</v>
      </c>
      <c r="C55" s="294" t="s">
        <v>125</v>
      </c>
      <c r="D55" s="307">
        <v>0.050648148148148144</v>
      </c>
      <c r="E55" s="333">
        <v>3</v>
      </c>
      <c r="F55" s="296">
        <v>28</v>
      </c>
      <c r="G55" s="270">
        <v>0.042916666666666665</v>
      </c>
      <c r="H55" s="334">
        <f>+D55/G55</f>
        <v>1.1801510248112188</v>
      </c>
      <c r="I55">
        <v>70</v>
      </c>
      <c r="J55" s="336">
        <v>0.04320601851851852</v>
      </c>
      <c r="K55" s="5"/>
    </row>
    <row r="56" spans="1:11" ht="12.75">
      <c r="A56" s="293">
        <v>48</v>
      </c>
      <c r="B56" s="294" t="s">
        <v>238</v>
      </c>
      <c r="C56" s="294" t="s">
        <v>239</v>
      </c>
      <c r="D56" s="307">
        <v>0.05203703703703704</v>
      </c>
      <c r="E56" s="333">
        <v>4</v>
      </c>
      <c r="F56" s="296">
        <v>27</v>
      </c>
      <c r="G56" s="270">
        <v>0.04398148148148148</v>
      </c>
      <c r="H56" s="334">
        <f>+D56/G56</f>
        <v>1.1831578947368422</v>
      </c>
      <c r="I56">
        <v>66</v>
      </c>
      <c r="J56" s="336">
        <v>0.04446759259259259</v>
      </c>
      <c r="K56" s="5"/>
    </row>
    <row r="57" spans="1:8" ht="12.75">
      <c r="A57" s="1">
        <v>50</v>
      </c>
      <c r="B57" t="s">
        <v>109</v>
      </c>
      <c r="C57" t="s">
        <v>440</v>
      </c>
      <c r="D57" s="270">
        <v>0.0609837962962963</v>
      </c>
      <c r="G57" s="270"/>
      <c r="H57" s="33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PageLayoutView="0" workbookViewId="0" topLeftCell="A25">
      <selection activeCell="J25" sqref="J1:J16384"/>
    </sheetView>
  </sheetViews>
  <sheetFormatPr defaultColWidth="9.140625" defaultRowHeight="12.75"/>
  <cols>
    <col min="1" max="1" width="9.140625" style="1" customWidth="1"/>
    <col min="2" max="2" width="9.28125" style="0" bestFit="1" customWidth="1"/>
    <col min="3" max="3" width="13.8515625" style="0" bestFit="1" customWidth="1"/>
    <col min="4" max="4" width="9.140625" style="270" customWidth="1"/>
    <col min="5" max="5" width="9.140625" style="331" customWidth="1"/>
    <col min="7" max="7" width="9.140625" style="270" customWidth="1"/>
  </cols>
  <sheetData>
    <row r="1" spans="1:7" ht="18">
      <c r="A1" s="339" t="s">
        <v>444</v>
      </c>
      <c r="E1"/>
      <c r="G1" s="340"/>
    </row>
    <row r="2" spans="1:7" ht="18">
      <c r="A2" s="339"/>
      <c r="E2"/>
      <c r="G2" s="340"/>
    </row>
    <row r="3" spans="5:10" ht="12.75">
      <c r="E3"/>
      <c r="G3" s="341" t="s">
        <v>445</v>
      </c>
      <c r="H3" s="342"/>
      <c r="I3" s="342"/>
      <c r="J3" s="341" t="s">
        <v>447</v>
      </c>
    </row>
    <row r="4" spans="1:10" s="346" customFormat="1" ht="18" customHeight="1">
      <c r="A4" s="343"/>
      <c r="B4" s="344"/>
      <c r="C4" s="343"/>
      <c r="D4" s="345"/>
      <c r="G4" s="341" t="s">
        <v>446</v>
      </c>
      <c r="H4" s="342"/>
      <c r="I4" s="342"/>
      <c r="J4" s="341" t="s">
        <v>448</v>
      </c>
    </row>
    <row r="5" spans="1:10" s="346" customFormat="1" ht="18" customHeight="1">
      <c r="A5" s="339"/>
      <c r="B5" s="344"/>
      <c r="C5" s="343"/>
      <c r="D5" s="345"/>
      <c r="G5" s="347" t="s">
        <v>441</v>
      </c>
      <c r="H5" s="342"/>
      <c r="I5" s="342"/>
      <c r="J5" s="347" t="s">
        <v>441</v>
      </c>
    </row>
    <row r="6" spans="1:10" s="349" customFormat="1" ht="15">
      <c r="A6" s="10" t="s">
        <v>75</v>
      </c>
      <c r="B6" s="344"/>
      <c r="C6" s="344"/>
      <c r="D6" s="348"/>
      <c r="G6" s="347" t="s">
        <v>442</v>
      </c>
      <c r="H6" s="341" t="s">
        <v>442</v>
      </c>
      <c r="I6" s="341" t="s">
        <v>442</v>
      </c>
      <c r="J6" s="347" t="s">
        <v>442</v>
      </c>
    </row>
    <row r="7" spans="1:10" s="349" customFormat="1" ht="15">
      <c r="A7" s="350" t="s">
        <v>76</v>
      </c>
      <c r="B7" s="350" t="s">
        <v>77</v>
      </c>
      <c r="C7" s="350" t="s">
        <v>78</v>
      </c>
      <c r="D7" s="348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  <c r="J7" s="347" t="s">
        <v>79</v>
      </c>
    </row>
    <row r="8" spans="1:10" ht="15">
      <c r="A8" s="267">
        <v>1</v>
      </c>
      <c r="B8" s="267" t="s">
        <v>248</v>
      </c>
      <c r="C8" s="268" t="s">
        <v>37</v>
      </c>
      <c r="D8" s="323">
        <v>0.026724537037037036</v>
      </c>
      <c r="E8" s="326">
        <v>1</v>
      </c>
      <c r="F8" s="269">
        <v>30</v>
      </c>
      <c r="G8" s="270">
        <v>0.02481723364021279</v>
      </c>
      <c r="H8" s="334">
        <f aca="true" t="shared" si="0" ref="H8:H43">+D8/G8</f>
        <v>1.0768539888238684</v>
      </c>
      <c r="I8">
        <v>76</v>
      </c>
      <c r="J8" s="336">
        <v>0.02464362252910168</v>
      </c>
    </row>
    <row r="9" spans="1:10" ht="15">
      <c r="A9" s="267">
        <v>2</v>
      </c>
      <c r="B9" s="267" t="s">
        <v>176</v>
      </c>
      <c r="C9" s="268" t="s">
        <v>177</v>
      </c>
      <c r="D9" s="323">
        <v>0.02710648148148148</v>
      </c>
      <c r="E9" s="326">
        <v>2</v>
      </c>
      <c r="F9" s="269">
        <v>29</v>
      </c>
      <c r="G9" s="270">
        <v>0.025479657417072615</v>
      </c>
      <c r="H9" s="334">
        <f t="shared" si="0"/>
        <v>1.0638479567358239</v>
      </c>
      <c r="I9">
        <v>83</v>
      </c>
      <c r="J9" s="336">
        <v>0.025051416676331876</v>
      </c>
    </row>
    <row r="10" spans="1:10" ht="15">
      <c r="A10" s="267">
        <v>3</v>
      </c>
      <c r="B10" s="267" t="s">
        <v>6</v>
      </c>
      <c r="C10" s="268" t="s">
        <v>39</v>
      </c>
      <c r="D10" s="323">
        <v>0.028564814814814814</v>
      </c>
      <c r="E10" s="326">
        <v>3</v>
      </c>
      <c r="F10" s="269">
        <v>28</v>
      </c>
      <c r="G10" s="270">
        <v>0.026736111111111113</v>
      </c>
      <c r="H10" s="334">
        <f t="shared" si="0"/>
        <v>1.0683982683982682</v>
      </c>
      <c r="I10">
        <v>80</v>
      </c>
      <c r="J10" s="336">
        <v>0.026423611111111113</v>
      </c>
    </row>
    <row r="11" spans="1:10" ht="15">
      <c r="A11" s="267">
        <v>4</v>
      </c>
      <c r="B11" s="267" t="s">
        <v>24</v>
      </c>
      <c r="C11" s="268" t="s">
        <v>275</v>
      </c>
      <c r="D11" s="323">
        <v>0.028657407407407406</v>
      </c>
      <c r="E11" s="326">
        <v>4</v>
      </c>
      <c r="F11" s="269">
        <v>27</v>
      </c>
      <c r="G11" s="270">
        <v>0.027083333333333334</v>
      </c>
      <c r="H11" s="334">
        <f t="shared" si="0"/>
        <v>1.058119658119658</v>
      </c>
      <c r="I11">
        <v>84</v>
      </c>
      <c r="J11" s="336">
        <v>0.02662037037037037</v>
      </c>
    </row>
    <row r="12" spans="1:11" s="5" customFormat="1" ht="15">
      <c r="A12" s="267">
        <v>5</v>
      </c>
      <c r="B12" s="267" t="s">
        <v>18</v>
      </c>
      <c r="C12" s="268" t="s">
        <v>155</v>
      </c>
      <c r="D12" s="323">
        <v>0.02888888888888889</v>
      </c>
      <c r="E12" s="326">
        <v>5</v>
      </c>
      <c r="F12" s="269">
        <v>26</v>
      </c>
      <c r="G12" s="270">
        <v>0.026909722222222224</v>
      </c>
      <c r="H12" s="334">
        <f t="shared" si="0"/>
        <v>1.0735483870967741</v>
      </c>
      <c r="I12">
        <v>77</v>
      </c>
      <c r="J12" s="336">
        <v>0.02670138888888889</v>
      </c>
      <c r="K12"/>
    </row>
    <row r="13" spans="1:10" ht="15">
      <c r="A13" s="272">
        <v>6</v>
      </c>
      <c r="B13" s="272" t="s">
        <v>12</v>
      </c>
      <c r="C13" s="273" t="s">
        <v>44</v>
      </c>
      <c r="D13" s="324">
        <v>0.031018518518518515</v>
      </c>
      <c r="E13" s="327">
        <v>1</v>
      </c>
      <c r="F13" s="297">
        <v>30</v>
      </c>
      <c r="G13" s="270">
        <v>0.02817666850857334</v>
      </c>
      <c r="H13" s="334">
        <f t="shared" si="0"/>
        <v>1.1008582689284392</v>
      </c>
      <c r="I13">
        <v>62</v>
      </c>
      <c r="J13" s="336">
        <v>0.028489168508573342</v>
      </c>
    </row>
    <row r="14" spans="1:11" s="5" customFormat="1" ht="15">
      <c r="A14" s="272">
        <v>7</v>
      </c>
      <c r="B14" s="272" t="s">
        <v>430</v>
      </c>
      <c r="C14" s="273" t="s">
        <v>35</v>
      </c>
      <c r="D14" s="324">
        <v>0.031145833333333334</v>
      </c>
      <c r="E14" s="327">
        <v>2</v>
      </c>
      <c r="F14" s="297">
        <v>29</v>
      </c>
      <c r="G14" s="270">
        <v>0.028336997445232652</v>
      </c>
      <c r="H14" s="334">
        <f t="shared" si="0"/>
        <v>1.0991225655974795</v>
      </c>
      <c r="I14">
        <v>63</v>
      </c>
      <c r="J14" s="336">
        <v>0.028614775223010428</v>
      </c>
      <c r="K14"/>
    </row>
    <row r="15" spans="1:11" s="5" customFormat="1" ht="15">
      <c r="A15" s="272">
        <v>8</v>
      </c>
      <c r="B15" s="272" t="s">
        <v>181</v>
      </c>
      <c r="C15" s="273" t="s">
        <v>182</v>
      </c>
      <c r="D15" s="324">
        <v>0.03172453703703703</v>
      </c>
      <c r="E15" s="327">
        <v>3</v>
      </c>
      <c r="F15" s="297">
        <v>28</v>
      </c>
      <c r="G15" s="270">
        <v>0.029310810926182478</v>
      </c>
      <c r="H15" s="334">
        <f t="shared" si="0"/>
        <v>1.0823493460120697</v>
      </c>
      <c r="I15">
        <v>73</v>
      </c>
      <c r="J15" s="336">
        <v>0.029241366481738033</v>
      </c>
      <c r="K15"/>
    </row>
    <row r="16" spans="1:10" ht="12.75">
      <c r="A16" s="277">
        <v>9</v>
      </c>
      <c r="B16" s="277" t="s">
        <v>21</v>
      </c>
      <c r="C16" s="278" t="s">
        <v>42</v>
      </c>
      <c r="D16" s="325">
        <v>0.03210648148148148</v>
      </c>
      <c r="E16" s="328">
        <v>1</v>
      </c>
      <c r="F16" s="280">
        <v>30</v>
      </c>
      <c r="G16" s="270">
        <v>0.030424177751490606</v>
      </c>
      <c r="H16" s="334">
        <f t="shared" si="0"/>
        <v>1.055294961255229</v>
      </c>
      <c r="I16">
        <v>85</v>
      </c>
      <c r="J16" s="336">
        <v>0.02992649256630542</v>
      </c>
    </row>
    <row r="17" spans="1:10" ht="12.75">
      <c r="A17" s="277">
        <v>10</v>
      </c>
      <c r="B17" s="277" t="s">
        <v>211</v>
      </c>
      <c r="C17" s="278" t="s">
        <v>210</v>
      </c>
      <c r="D17" s="325">
        <v>0.032280092592592596</v>
      </c>
      <c r="E17" s="328">
        <v>2</v>
      </c>
      <c r="F17" s="280">
        <v>29</v>
      </c>
      <c r="G17" s="270">
        <v>0.031062943536319724</v>
      </c>
      <c r="H17" s="334">
        <f t="shared" si="0"/>
        <v>1.0391833135468873</v>
      </c>
      <c r="I17">
        <v>91</v>
      </c>
      <c r="J17" s="336">
        <v>0.03034535094372713</v>
      </c>
    </row>
    <row r="18" spans="1:11" s="5" customFormat="1" ht="12.75">
      <c r="A18" s="277">
        <v>11</v>
      </c>
      <c r="B18" s="277" t="s">
        <v>20</v>
      </c>
      <c r="C18" s="278" t="s">
        <v>54</v>
      </c>
      <c r="D18" s="325">
        <v>0.03263888888888889</v>
      </c>
      <c r="E18" s="328">
        <v>3</v>
      </c>
      <c r="F18" s="280">
        <v>28</v>
      </c>
      <c r="G18" s="270">
        <v>0.029809069958692192</v>
      </c>
      <c r="H18" s="334">
        <f t="shared" si="0"/>
        <v>1.0949314733441236</v>
      </c>
      <c r="I18">
        <v>64</v>
      </c>
      <c r="J18" s="336">
        <v>0.030052125514247748</v>
      </c>
      <c r="K18"/>
    </row>
    <row r="19" spans="1:10" ht="12.75">
      <c r="A19" s="277">
        <v>12</v>
      </c>
      <c r="B19" s="277" t="s">
        <v>129</v>
      </c>
      <c r="C19" s="278" t="s">
        <v>215</v>
      </c>
      <c r="D19" s="325">
        <v>0.03269675925925926</v>
      </c>
      <c r="E19" s="328">
        <v>4</v>
      </c>
      <c r="F19" s="280">
        <v>27</v>
      </c>
      <c r="G19" s="270">
        <v>0.030208333333333334</v>
      </c>
      <c r="H19" s="334">
        <f t="shared" si="0"/>
        <v>1.082375478927203</v>
      </c>
      <c r="I19">
        <v>72</v>
      </c>
      <c r="J19" s="336">
        <v>0.030173611111111113</v>
      </c>
    </row>
    <row r="20" spans="1:10" ht="12.75">
      <c r="A20" s="277">
        <v>13</v>
      </c>
      <c r="B20" s="277" t="s">
        <v>86</v>
      </c>
      <c r="C20" s="278" t="s">
        <v>187</v>
      </c>
      <c r="D20" s="325">
        <v>0.03284722222222222</v>
      </c>
      <c r="E20" s="328">
        <v>5</v>
      </c>
      <c r="F20" s="280">
        <v>26</v>
      </c>
      <c r="G20" s="270">
        <v>0.030495151727582735</v>
      </c>
      <c r="H20" s="334">
        <f t="shared" si="0"/>
        <v>1.0771293258564787</v>
      </c>
      <c r="I20">
        <v>75</v>
      </c>
      <c r="J20" s="336">
        <v>0.030356262838693845</v>
      </c>
    </row>
    <row r="21" spans="1:11" s="5" customFormat="1" ht="12.75">
      <c r="A21" s="277">
        <v>14</v>
      </c>
      <c r="B21" s="277" t="s">
        <v>136</v>
      </c>
      <c r="C21" s="278" t="s">
        <v>208</v>
      </c>
      <c r="D21" s="325">
        <v>0.033090277777777774</v>
      </c>
      <c r="E21" s="328">
        <v>6</v>
      </c>
      <c r="F21" s="280">
        <v>25</v>
      </c>
      <c r="G21" s="270">
        <v>0.030289351851851855</v>
      </c>
      <c r="H21" s="334">
        <f t="shared" si="0"/>
        <v>1.0924722965227358</v>
      </c>
      <c r="I21">
        <v>66</v>
      </c>
      <c r="J21" s="336">
        <v>0.030462962962962966</v>
      </c>
      <c r="K21"/>
    </row>
    <row r="22" spans="1:10" ht="15">
      <c r="A22" s="272">
        <v>15</v>
      </c>
      <c r="B22" s="272" t="s">
        <v>133</v>
      </c>
      <c r="C22" s="273" t="s">
        <v>134</v>
      </c>
      <c r="D22" s="324">
        <v>0.03327546296296296</v>
      </c>
      <c r="E22" s="327">
        <v>4</v>
      </c>
      <c r="F22" s="297">
        <v>27</v>
      </c>
      <c r="G22" s="270">
        <v>0.029375036797205746</v>
      </c>
      <c r="H22" s="334">
        <f t="shared" si="0"/>
        <v>1.132780298887259</v>
      </c>
      <c r="I22">
        <v>53</v>
      </c>
      <c r="J22" s="336">
        <v>0.03001161087127982</v>
      </c>
    </row>
    <row r="23" spans="1:10" ht="15">
      <c r="A23" s="272">
        <v>16</v>
      </c>
      <c r="B23" s="272" t="s">
        <v>3</v>
      </c>
      <c r="C23" s="273" t="s">
        <v>35</v>
      </c>
      <c r="D23" s="324">
        <v>0.03328703703703703</v>
      </c>
      <c r="E23" s="327">
        <v>5</v>
      </c>
      <c r="F23" s="297">
        <v>26</v>
      </c>
      <c r="G23" s="270">
        <v>0.02951492753511291</v>
      </c>
      <c r="H23" s="334">
        <f t="shared" si="0"/>
        <v>1.1278034478464016</v>
      </c>
      <c r="I23">
        <v>56</v>
      </c>
      <c r="J23" s="336">
        <v>0.030047334942520317</v>
      </c>
    </row>
    <row r="24" spans="1:11" s="5" customFormat="1" ht="12.75">
      <c r="A24" s="277">
        <v>17</v>
      </c>
      <c r="B24" s="277" t="s">
        <v>289</v>
      </c>
      <c r="C24" s="278" t="s">
        <v>290</v>
      </c>
      <c r="D24" s="325">
        <v>0.033622685185185186</v>
      </c>
      <c r="E24" s="328">
        <v>7</v>
      </c>
      <c r="F24" s="280">
        <v>24</v>
      </c>
      <c r="G24" s="270">
        <v>0.03090277777777778</v>
      </c>
      <c r="H24" s="334">
        <f t="shared" si="0"/>
        <v>1.0880149812734081</v>
      </c>
      <c r="I24">
        <v>68</v>
      </c>
      <c r="J24" s="336">
        <v>0.031006944444444445</v>
      </c>
      <c r="K24"/>
    </row>
    <row r="25" spans="1:10" ht="12.75">
      <c r="A25" s="277">
        <v>18</v>
      </c>
      <c r="B25" s="277" t="s">
        <v>142</v>
      </c>
      <c r="C25" s="278" t="s">
        <v>143</v>
      </c>
      <c r="D25" s="325">
        <v>0.03391203703703704</v>
      </c>
      <c r="E25" s="328">
        <v>8</v>
      </c>
      <c r="F25" s="280">
        <v>23</v>
      </c>
      <c r="G25" s="270">
        <v>0.030045649878999277</v>
      </c>
      <c r="H25" s="334">
        <f t="shared" si="0"/>
        <v>1.128683758667514</v>
      </c>
      <c r="I25">
        <v>55</v>
      </c>
      <c r="J25" s="336">
        <v>0.030612779508628906</v>
      </c>
    </row>
    <row r="26" spans="1:11" ht="12.75">
      <c r="A26" s="281">
        <v>19</v>
      </c>
      <c r="B26" s="282" t="s">
        <v>431</v>
      </c>
      <c r="C26" s="282" t="s">
        <v>298</v>
      </c>
      <c r="D26" s="304">
        <v>0.034131944444444444</v>
      </c>
      <c r="E26" s="329">
        <v>1</v>
      </c>
      <c r="F26" s="284">
        <v>30</v>
      </c>
      <c r="G26" s="270">
        <v>0.03263888888888889</v>
      </c>
      <c r="H26" s="334">
        <f t="shared" si="0"/>
        <v>1.0457446808510638</v>
      </c>
      <c r="I26">
        <v>89</v>
      </c>
      <c r="J26" s="336">
        <v>0.03200231481481482</v>
      </c>
      <c r="K26" s="5"/>
    </row>
    <row r="27" spans="1:10" ht="12.75">
      <c r="A27" s="277">
        <v>20</v>
      </c>
      <c r="B27" s="277" t="s">
        <v>193</v>
      </c>
      <c r="C27" s="278" t="s">
        <v>194</v>
      </c>
      <c r="D27" s="325">
        <v>0.03431712962962963</v>
      </c>
      <c r="E27" s="328">
        <v>9</v>
      </c>
      <c r="F27" s="280">
        <v>22</v>
      </c>
      <c r="G27" s="270">
        <v>0.031159584641738174</v>
      </c>
      <c r="H27" s="334">
        <f t="shared" si="0"/>
        <v>1.1013346302332263</v>
      </c>
      <c r="I27">
        <v>61</v>
      </c>
      <c r="J27" s="336">
        <v>0.03151838093803447</v>
      </c>
    </row>
    <row r="28" spans="1:11" s="5" customFormat="1" ht="12.75">
      <c r="A28" s="277">
        <v>21</v>
      </c>
      <c r="B28" s="277" t="s">
        <v>432</v>
      </c>
      <c r="C28" s="278" t="s">
        <v>314</v>
      </c>
      <c r="D28" s="325">
        <v>0.034409722222222223</v>
      </c>
      <c r="E28" s="328">
        <v>10</v>
      </c>
      <c r="F28" s="280">
        <v>21</v>
      </c>
      <c r="G28" s="270">
        <v>0.03090277777777778</v>
      </c>
      <c r="H28" s="334">
        <f t="shared" si="0"/>
        <v>1.1134831460674157</v>
      </c>
      <c r="I28">
        <v>59</v>
      </c>
      <c r="J28" s="336">
        <v>0.03133101851851852</v>
      </c>
      <c r="K28"/>
    </row>
    <row r="29" spans="1:11" ht="12.75">
      <c r="A29" s="281">
        <v>22</v>
      </c>
      <c r="B29" s="282" t="s">
        <v>66</v>
      </c>
      <c r="C29" s="282" t="s">
        <v>59</v>
      </c>
      <c r="D29" s="304">
        <v>0.034918981481481474</v>
      </c>
      <c r="E29" s="329">
        <v>2</v>
      </c>
      <c r="F29" s="284">
        <v>29</v>
      </c>
      <c r="G29" s="270">
        <v>0.03105132542545214</v>
      </c>
      <c r="H29" s="334">
        <f t="shared" si="0"/>
        <v>1.1245568748849315</v>
      </c>
      <c r="I29">
        <v>57</v>
      </c>
      <c r="J29" s="336">
        <v>0.03154901061063733</v>
      </c>
      <c r="K29" s="5"/>
    </row>
    <row r="30" spans="1:10" s="5" customFormat="1" ht="12.75">
      <c r="A30" s="281">
        <v>23</v>
      </c>
      <c r="B30" s="282" t="s">
        <v>93</v>
      </c>
      <c r="C30" s="282" t="s">
        <v>148</v>
      </c>
      <c r="D30" s="304">
        <v>0.03509259259259259</v>
      </c>
      <c r="E30" s="329">
        <v>3</v>
      </c>
      <c r="F30" s="284">
        <v>28</v>
      </c>
      <c r="G30" s="270">
        <v>0.03276267927144906</v>
      </c>
      <c r="H30" s="334">
        <f t="shared" si="0"/>
        <v>1.0711148591310091</v>
      </c>
      <c r="I30">
        <v>78</v>
      </c>
      <c r="J30" s="336">
        <v>0.0325196237158935</v>
      </c>
    </row>
    <row r="31" spans="1:11" ht="12.75">
      <c r="A31" s="281">
        <v>24</v>
      </c>
      <c r="B31" s="282" t="s">
        <v>20</v>
      </c>
      <c r="C31" s="282" t="s">
        <v>186</v>
      </c>
      <c r="D31" s="304">
        <v>0.03543981481481481</v>
      </c>
      <c r="E31" s="329">
        <v>4</v>
      </c>
      <c r="F31" s="284">
        <v>27</v>
      </c>
      <c r="G31" s="270">
        <v>0.03380681565049666</v>
      </c>
      <c r="H31" s="334">
        <f t="shared" si="0"/>
        <v>1.0483038444436916</v>
      </c>
      <c r="I31">
        <v>87</v>
      </c>
      <c r="J31" s="336">
        <v>0.03323968602086703</v>
      </c>
      <c r="K31" s="5"/>
    </row>
    <row r="32" spans="1:11" s="5" customFormat="1" ht="15">
      <c r="A32" s="272">
        <v>25</v>
      </c>
      <c r="B32" s="272" t="s">
        <v>1</v>
      </c>
      <c r="C32" s="273" t="s">
        <v>185</v>
      </c>
      <c r="D32" s="324">
        <v>0.03563657407407408</v>
      </c>
      <c r="E32" s="327">
        <v>6</v>
      </c>
      <c r="F32" s="297">
        <v>25</v>
      </c>
      <c r="G32" s="270">
        <v>0.02847222222222222</v>
      </c>
      <c r="H32" s="334">
        <f t="shared" si="0"/>
        <v>1.2516260162601627</v>
      </c>
      <c r="I32">
        <v>42</v>
      </c>
      <c r="J32" s="336">
        <v>0.029513888888888888</v>
      </c>
      <c r="K32"/>
    </row>
    <row r="33" spans="1:11" s="5" customFormat="1" ht="12.75">
      <c r="A33" s="277">
        <v>26</v>
      </c>
      <c r="B33" s="277" t="s">
        <v>18</v>
      </c>
      <c r="C33" s="278" t="s">
        <v>51</v>
      </c>
      <c r="D33" s="325">
        <v>0.035787037037037034</v>
      </c>
      <c r="E33" s="328">
        <v>11</v>
      </c>
      <c r="F33" s="280">
        <v>20</v>
      </c>
      <c r="G33" s="270">
        <v>0.032127553177701586</v>
      </c>
      <c r="H33" s="334">
        <f t="shared" si="0"/>
        <v>1.1139048417131046</v>
      </c>
      <c r="I33">
        <v>58</v>
      </c>
      <c r="J33" s="336">
        <v>0.03259051614066455</v>
      </c>
      <c r="K33"/>
    </row>
    <row r="34" spans="1:10" s="5" customFormat="1" ht="12.75">
      <c r="A34" s="281">
        <v>27</v>
      </c>
      <c r="B34" s="282" t="s">
        <v>63</v>
      </c>
      <c r="C34" s="282" t="s">
        <v>69</v>
      </c>
      <c r="D34" s="304">
        <v>0.0358912037037037</v>
      </c>
      <c r="E34" s="329">
        <v>5</v>
      </c>
      <c r="F34" s="284">
        <v>26</v>
      </c>
      <c r="G34" s="270">
        <v>0.03371400352791464</v>
      </c>
      <c r="H34" s="334">
        <f t="shared" si="0"/>
        <v>1.0645785118337066</v>
      </c>
      <c r="I34">
        <v>82</v>
      </c>
      <c r="J34" s="336">
        <v>0.03332048500939613</v>
      </c>
    </row>
    <row r="35" spans="1:10" s="5" customFormat="1" ht="12.75">
      <c r="A35" s="281">
        <v>28</v>
      </c>
      <c r="B35" s="282" t="s">
        <v>230</v>
      </c>
      <c r="C35" s="282" t="s">
        <v>265</v>
      </c>
      <c r="D35" s="304">
        <v>0.0359837962962963</v>
      </c>
      <c r="E35" s="329">
        <v>6</v>
      </c>
      <c r="F35" s="284">
        <v>25</v>
      </c>
      <c r="G35" s="270">
        <v>0.03333333333333333</v>
      </c>
      <c r="H35" s="334">
        <f t="shared" si="0"/>
        <v>1.0795138888888889</v>
      </c>
      <c r="I35">
        <v>74</v>
      </c>
      <c r="J35" s="336">
        <v>0.033229166666666664</v>
      </c>
    </row>
    <row r="36" spans="1:10" ht="12.75">
      <c r="A36" s="277">
        <v>29</v>
      </c>
      <c r="B36" s="277" t="s">
        <v>117</v>
      </c>
      <c r="C36" s="278" t="s">
        <v>311</v>
      </c>
      <c r="D36" s="325">
        <v>0.03606481481481481</v>
      </c>
      <c r="E36" s="328">
        <v>12</v>
      </c>
      <c r="F36" s="280">
        <v>19</v>
      </c>
      <c r="G36" s="270">
        <v>0.030208333333333334</v>
      </c>
      <c r="H36" s="334">
        <f t="shared" si="0"/>
        <v>1.1938697318007663</v>
      </c>
      <c r="I36">
        <v>44</v>
      </c>
      <c r="J36" s="336">
        <v>0.03116898148148148</v>
      </c>
    </row>
    <row r="37" spans="1:10" s="5" customFormat="1" ht="12.75">
      <c r="A37" s="281">
        <v>30</v>
      </c>
      <c r="B37" s="282" t="s">
        <v>120</v>
      </c>
      <c r="C37" s="282" t="s">
        <v>121</v>
      </c>
      <c r="D37" s="304">
        <v>0.03646990740740741</v>
      </c>
      <c r="E37" s="329">
        <v>7</v>
      </c>
      <c r="F37" s="284">
        <v>24</v>
      </c>
      <c r="G37" s="270">
        <v>0.03229166666666667</v>
      </c>
      <c r="H37" s="334">
        <f t="shared" si="0"/>
        <v>1.129390681003584</v>
      </c>
      <c r="I37">
        <v>54</v>
      </c>
      <c r="J37" s="336">
        <v>0.03289351851851852</v>
      </c>
    </row>
    <row r="38" spans="1:11" ht="12.75">
      <c r="A38" s="285">
        <v>31</v>
      </c>
      <c r="B38" s="286" t="s">
        <v>22</v>
      </c>
      <c r="C38" s="286" t="s">
        <v>46</v>
      </c>
      <c r="D38" s="305">
        <v>0.03706018518518518</v>
      </c>
      <c r="E38" s="330">
        <v>1</v>
      </c>
      <c r="F38" s="288">
        <v>30</v>
      </c>
      <c r="G38" s="270">
        <v>0.03555796202215427</v>
      </c>
      <c r="H38" s="334">
        <f t="shared" si="0"/>
        <v>1.0422471670928428</v>
      </c>
      <c r="I38">
        <v>90</v>
      </c>
      <c r="J38" s="336">
        <v>0.034886665725857975</v>
      </c>
      <c r="K38" s="5"/>
    </row>
    <row r="39" spans="1:11" ht="12.75">
      <c r="A39" s="281">
        <v>32</v>
      </c>
      <c r="B39" s="282" t="s">
        <v>4</v>
      </c>
      <c r="C39" s="282" t="s">
        <v>301</v>
      </c>
      <c r="D39" s="304">
        <v>0.037615740740740734</v>
      </c>
      <c r="E39" s="329">
        <v>8</v>
      </c>
      <c r="F39" s="284">
        <v>23</v>
      </c>
      <c r="G39" s="270">
        <v>0.03298611111111111</v>
      </c>
      <c r="H39" s="334">
        <f t="shared" si="0"/>
        <v>1.1403508771929822</v>
      </c>
      <c r="I39">
        <v>52</v>
      </c>
      <c r="J39" s="336">
        <v>0.03365740740740741</v>
      </c>
      <c r="K39" s="5"/>
    </row>
    <row r="40" spans="1:11" ht="12.75">
      <c r="A40" s="285">
        <v>33</v>
      </c>
      <c r="B40" s="286" t="s">
        <v>136</v>
      </c>
      <c r="C40" s="286" t="s">
        <v>137</v>
      </c>
      <c r="D40" s="305">
        <v>0.03770833333333333</v>
      </c>
      <c r="E40" s="330">
        <v>2</v>
      </c>
      <c r="F40" s="288">
        <v>29</v>
      </c>
      <c r="G40" s="270">
        <v>0.03730865343242666</v>
      </c>
      <c r="H40" s="334">
        <f t="shared" si="0"/>
        <v>1.010712793524713</v>
      </c>
      <c r="I40">
        <v>97</v>
      </c>
      <c r="J40" s="336">
        <v>0.036382727506500734</v>
      </c>
      <c r="K40" s="5"/>
    </row>
    <row r="41" spans="1:10" s="5" customFormat="1" ht="12.75">
      <c r="A41" s="281">
        <v>34</v>
      </c>
      <c r="B41" s="282" t="s">
        <v>218</v>
      </c>
      <c r="C41" s="282" t="s">
        <v>217</v>
      </c>
      <c r="D41" s="304">
        <v>0.03775462962962963</v>
      </c>
      <c r="E41" s="329">
        <v>9</v>
      </c>
      <c r="F41" s="284">
        <v>22</v>
      </c>
      <c r="G41" s="270">
        <v>0.03194444444444445</v>
      </c>
      <c r="H41" s="334">
        <f t="shared" si="0"/>
        <v>1.1818840579710144</v>
      </c>
      <c r="I41">
        <v>45</v>
      </c>
      <c r="J41" s="336">
        <v>0.032870370370370376</v>
      </c>
    </row>
    <row r="42" spans="1:10" s="5" customFormat="1" ht="12.75">
      <c r="A42" s="285">
        <v>35</v>
      </c>
      <c r="B42" s="286" t="s">
        <v>159</v>
      </c>
      <c r="C42" s="286" t="s">
        <v>164</v>
      </c>
      <c r="D42" s="305">
        <v>0.0377662037037037</v>
      </c>
      <c r="E42" s="330">
        <v>3</v>
      </c>
      <c r="F42" s="288">
        <v>28</v>
      </c>
      <c r="G42" s="270">
        <v>0.03456018518518519</v>
      </c>
      <c r="H42" s="334">
        <f t="shared" si="0"/>
        <v>1.0927662424648357</v>
      </c>
      <c r="I42">
        <v>65</v>
      </c>
      <c r="J42" s="336">
        <v>0.03476851851851852</v>
      </c>
    </row>
    <row r="43" spans="1:11" ht="12.75">
      <c r="A43" s="285">
        <v>36</v>
      </c>
      <c r="B43" s="286" t="s">
        <v>243</v>
      </c>
      <c r="C43" s="286" t="s">
        <v>220</v>
      </c>
      <c r="D43" s="305">
        <v>0.037812500000000006</v>
      </c>
      <c r="E43" s="330">
        <v>4</v>
      </c>
      <c r="F43" s="288">
        <v>27</v>
      </c>
      <c r="G43" s="270">
        <v>0.035937980289365644</v>
      </c>
      <c r="H43" s="334">
        <f t="shared" si="0"/>
        <v>1.0521598513756503</v>
      </c>
      <c r="I43">
        <v>86</v>
      </c>
      <c r="J43" s="336">
        <v>0.03540557288195824</v>
      </c>
      <c r="K43" s="5"/>
    </row>
    <row r="44" spans="1:8" ht="12.75">
      <c r="A44" s="1">
        <v>37</v>
      </c>
      <c r="B44" t="s">
        <v>174</v>
      </c>
      <c r="C44" t="s">
        <v>175</v>
      </c>
      <c r="D44" s="270">
        <v>0.037986111111111116</v>
      </c>
      <c r="H44" s="334"/>
    </row>
    <row r="45" spans="1:8" ht="12.75">
      <c r="A45" s="1">
        <v>38</v>
      </c>
      <c r="B45" t="s">
        <v>136</v>
      </c>
      <c r="C45" t="s">
        <v>165</v>
      </c>
      <c r="D45" s="270">
        <v>0.03802083333333333</v>
      </c>
      <c r="H45" s="334"/>
    </row>
    <row r="46" spans="1:10" ht="12.75">
      <c r="A46" s="289">
        <v>39</v>
      </c>
      <c r="B46" s="290" t="s">
        <v>238</v>
      </c>
      <c r="C46" s="290" t="s">
        <v>254</v>
      </c>
      <c r="D46" s="306">
        <v>0.039386574074074074</v>
      </c>
      <c r="E46" s="332">
        <v>1</v>
      </c>
      <c r="F46" s="292">
        <v>30</v>
      </c>
      <c r="G46" s="270">
        <v>0.0385402339021791</v>
      </c>
      <c r="H46" s="334">
        <f>+D46/G46</f>
        <v>1.021959912699106</v>
      </c>
      <c r="I46">
        <v>96</v>
      </c>
      <c r="J46" s="336">
        <v>0.037649030198475396</v>
      </c>
    </row>
    <row r="47" spans="1:10" ht="12.75">
      <c r="A47" s="289">
        <v>40</v>
      </c>
      <c r="B47" s="290" t="s">
        <v>226</v>
      </c>
      <c r="C47" s="290" t="s">
        <v>225</v>
      </c>
      <c r="D47" s="306">
        <v>0.03969907407407407</v>
      </c>
      <c r="E47" s="332">
        <v>2</v>
      </c>
      <c r="F47" s="292">
        <v>29</v>
      </c>
      <c r="G47" s="270">
        <v>0.04097222222222222</v>
      </c>
      <c r="H47" s="334">
        <f>+D47/G47</f>
        <v>0.9689265536723162</v>
      </c>
      <c r="I47">
        <v>100</v>
      </c>
      <c r="J47" s="336">
        <v>0.03993055555555555</v>
      </c>
    </row>
    <row r="48" spans="1:8" ht="12.75">
      <c r="A48" s="1">
        <v>41</v>
      </c>
      <c r="B48" t="s">
        <v>23</v>
      </c>
      <c r="C48" t="s">
        <v>433</v>
      </c>
      <c r="D48" s="270">
        <v>0.04042824074074074</v>
      </c>
      <c r="H48" s="334"/>
    </row>
    <row r="49" spans="1:11" ht="12.75">
      <c r="A49" s="285">
        <v>42</v>
      </c>
      <c r="B49" s="286" t="s">
        <v>285</v>
      </c>
      <c r="C49" s="286" t="s">
        <v>286</v>
      </c>
      <c r="D49" s="305">
        <v>0.04064814814814814</v>
      </c>
      <c r="E49" s="330">
        <v>5</v>
      </c>
      <c r="F49" s="288">
        <v>26</v>
      </c>
      <c r="G49" s="270">
        <v>0.03532138210184718</v>
      </c>
      <c r="H49" s="334">
        <f aca="true" t="shared" si="1" ref="H49:H61">+D49/G49</f>
        <v>1.1508085394547</v>
      </c>
      <c r="I49">
        <v>50</v>
      </c>
      <c r="J49" s="336">
        <v>0.036073696916662</v>
      </c>
      <c r="K49" s="5"/>
    </row>
    <row r="50" spans="1:10" ht="12.75">
      <c r="A50" s="289">
        <v>43</v>
      </c>
      <c r="B50" s="290" t="s">
        <v>224</v>
      </c>
      <c r="C50" s="290" t="s">
        <v>223</v>
      </c>
      <c r="D50" s="306">
        <v>0.040914351851851855</v>
      </c>
      <c r="E50" s="332">
        <v>3</v>
      </c>
      <c r="F50" s="292">
        <v>28</v>
      </c>
      <c r="G50" s="270">
        <v>0.040625</v>
      </c>
      <c r="H50" s="334">
        <f t="shared" si="1"/>
        <v>1.0071225071225072</v>
      </c>
      <c r="I50">
        <v>98</v>
      </c>
      <c r="J50" s="336">
        <v>0.03966435185185185</v>
      </c>
    </row>
    <row r="51" spans="1:10" ht="12.75">
      <c r="A51" s="289">
        <v>44</v>
      </c>
      <c r="B51" s="290" t="s">
        <v>129</v>
      </c>
      <c r="C51" s="290" t="s">
        <v>35</v>
      </c>
      <c r="D51" s="306">
        <v>0.04121527777777778</v>
      </c>
      <c r="E51" s="332">
        <v>4</v>
      </c>
      <c r="F51" s="292">
        <v>27</v>
      </c>
      <c r="G51" s="270">
        <v>0.03980324074074074</v>
      </c>
      <c r="H51" s="334">
        <f t="shared" si="1"/>
        <v>1.035475428903751</v>
      </c>
      <c r="I51">
        <v>92</v>
      </c>
      <c r="J51" s="336">
        <v>0.039050925925925926</v>
      </c>
    </row>
    <row r="52" spans="1:10" ht="12.75">
      <c r="A52" s="289">
        <v>45</v>
      </c>
      <c r="B52" s="290" t="s">
        <v>93</v>
      </c>
      <c r="C52" s="290" t="s">
        <v>94</v>
      </c>
      <c r="D52" s="306">
        <v>0.04123842592592593</v>
      </c>
      <c r="E52" s="332">
        <v>5</v>
      </c>
      <c r="F52" s="292">
        <v>26</v>
      </c>
      <c r="G52" s="270">
        <v>0.04097222222222222</v>
      </c>
      <c r="H52" s="334">
        <f t="shared" si="1"/>
        <v>1.006497175141243</v>
      </c>
      <c r="I52">
        <v>99</v>
      </c>
      <c r="J52" s="336">
        <v>0.039976851851851854</v>
      </c>
    </row>
    <row r="53" spans="1:10" s="5" customFormat="1" ht="12.75">
      <c r="A53" s="285">
        <v>46</v>
      </c>
      <c r="B53" s="286" t="s">
        <v>65</v>
      </c>
      <c r="C53" s="286" t="s">
        <v>71</v>
      </c>
      <c r="D53" s="305">
        <v>0.04127314814814815</v>
      </c>
      <c r="E53" s="330">
        <v>6</v>
      </c>
      <c r="F53" s="288">
        <v>25</v>
      </c>
      <c r="G53" s="270">
        <v>0.037844142982814036</v>
      </c>
      <c r="H53" s="334">
        <f t="shared" si="1"/>
        <v>1.0906086092870781</v>
      </c>
      <c r="I53">
        <v>67</v>
      </c>
      <c r="J53" s="336">
        <v>0.037983031871702926</v>
      </c>
    </row>
    <row r="54" spans="1:10" ht="12.75">
      <c r="A54" s="357" t="s">
        <v>485</v>
      </c>
      <c r="B54" s="290" t="s">
        <v>229</v>
      </c>
      <c r="C54" s="290" t="s">
        <v>200</v>
      </c>
      <c r="D54" s="306">
        <v>0.04199074074074074</v>
      </c>
      <c r="E54" s="358" t="s">
        <v>454</v>
      </c>
      <c r="F54" s="292">
        <v>25</v>
      </c>
      <c r="G54" s="270">
        <v>0.04097222222222222</v>
      </c>
      <c r="H54" s="334">
        <f t="shared" si="1"/>
        <v>1.0248587570621468</v>
      </c>
      <c r="I54">
        <v>95</v>
      </c>
      <c r="J54" s="336">
        <v>0.040115740740740743</v>
      </c>
    </row>
    <row r="55" spans="1:10" ht="12.75">
      <c r="A55" s="357" t="s">
        <v>485</v>
      </c>
      <c r="B55" s="290" t="s">
        <v>82</v>
      </c>
      <c r="C55" s="290" t="s">
        <v>83</v>
      </c>
      <c r="D55" s="306">
        <v>0.04199074074074074</v>
      </c>
      <c r="E55" s="358" t="s">
        <v>454</v>
      </c>
      <c r="F55" s="292">
        <v>25</v>
      </c>
      <c r="G55" s="270">
        <v>0.04081413090543831</v>
      </c>
      <c r="H55" s="334">
        <f t="shared" si="1"/>
        <v>1.0288284917306827</v>
      </c>
      <c r="I55">
        <v>93</v>
      </c>
      <c r="J55" s="336">
        <v>0.040027093868401274</v>
      </c>
    </row>
    <row r="56" spans="1:10" s="5" customFormat="1" ht="12.75">
      <c r="A56" s="285">
        <v>49</v>
      </c>
      <c r="B56" s="286" t="s">
        <v>84</v>
      </c>
      <c r="C56" s="286" t="s">
        <v>85</v>
      </c>
      <c r="D56" s="305">
        <v>0.04209490740740741</v>
      </c>
      <c r="E56" s="330">
        <v>7</v>
      </c>
      <c r="F56" s="288">
        <v>24</v>
      </c>
      <c r="G56" s="270">
        <v>0.03888888888888889</v>
      </c>
      <c r="H56" s="334">
        <f t="shared" si="1"/>
        <v>1.0824404761904762</v>
      </c>
      <c r="I56">
        <v>71</v>
      </c>
      <c r="J56" s="335">
        <v>0.03888888888888889</v>
      </c>
    </row>
    <row r="57" spans="1:10" ht="12.75">
      <c r="A57" s="293">
        <v>50</v>
      </c>
      <c r="B57" s="294" t="s">
        <v>11</v>
      </c>
      <c r="C57" s="294" t="s">
        <v>35</v>
      </c>
      <c r="D57" s="307">
        <v>0.04414351851851852</v>
      </c>
      <c r="E57" s="333">
        <v>1</v>
      </c>
      <c r="F57" s="296">
        <v>30</v>
      </c>
      <c r="G57" s="270">
        <v>0.04298657151979661</v>
      </c>
      <c r="H57" s="334">
        <f t="shared" si="1"/>
        <v>1.0269141491823581</v>
      </c>
      <c r="I57">
        <v>94</v>
      </c>
      <c r="J57" s="336">
        <v>0.04216481226053735</v>
      </c>
    </row>
    <row r="58" spans="1:10" ht="12.75">
      <c r="A58" s="293">
        <v>51</v>
      </c>
      <c r="B58" s="294" t="s">
        <v>15</v>
      </c>
      <c r="C58" s="294" t="s">
        <v>47</v>
      </c>
      <c r="D58" s="307">
        <v>0.04460648148148148</v>
      </c>
      <c r="E58" s="333">
        <v>2</v>
      </c>
      <c r="F58" s="296">
        <v>29</v>
      </c>
      <c r="G58" s="270">
        <v>0.041898303886384027</v>
      </c>
      <c r="H58" s="334">
        <f t="shared" si="1"/>
        <v>1.0646369266508078</v>
      </c>
      <c r="I58">
        <v>81</v>
      </c>
      <c r="J58" s="336">
        <v>0.04153950759008773</v>
      </c>
    </row>
    <row r="59" spans="1:10" ht="12.75">
      <c r="A59" s="293">
        <v>52</v>
      </c>
      <c r="B59" s="294" t="s">
        <v>67</v>
      </c>
      <c r="C59" s="294" t="s">
        <v>73</v>
      </c>
      <c r="D59" s="307">
        <v>0.04480324074074074</v>
      </c>
      <c r="E59" s="333">
        <v>3</v>
      </c>
      <c r="F59" s="296">
        <v>28</v>
      </c>
      <c r="G59" s="270">
        <v>0.04280959154095149</v>
      </c>
      <c r="H59" s="334">
        <f t="shared" si="1"/>
        <v>1.046570152342662</v>
      </c>
      <c r="I59">
        <v>88</v>
      </c>
      <c r="J59" s="336">
        <v>0.04220773968909964</v>
      </c>
    </row>
    <row r="60" spans="1:11" ht="12.75">
      <c r="A60" s="285">
        <v>53</v>
      </c>
      <c r="B60" s="286" t="s">
        <v>23</v>
      </c>
      <c r="C60" s="286" t="s">
        <v>190</v>
      </c>
      <c r="D60" s="305">
        <v>0.04503472222222222</v>
      </c>
      <c r="E60" s="330">
        <v>8</v>
      </c>
      <c r="F60" s="288">
        <v>23</v>
      </c>
      <c r="G60" s="270">
        <v>0.03888888888888889</v>
      </c>
      <c r="H60" s="334">
        <f t="shared" si="1"/>
        <v>1.1580357142857143</v>
      </c>
      <c r="I60">
        <v>48</v>
      </c>
      <c r="J60" s="336">
        <v>0.03971064814814815</v>
      </c>
      <c r="K60" s="5"/>
    </row>
    <row r="61" spans="1:11" s="5" customFormat="1" ht="12.75">
      <c r="A61" s="293">
        <v>54</v>
      </c>
      <c r="B61" s="294" t="s">
        <v>157</v>
      </c>
      <c r="C61" s="294" t="s">
        <v>158</v>
      </c>
      <c r="D61" s="307">
        <v>0.04569444444444445</v>
      </c>
      <c r="E61" s="333">
        <v>4</v>
      </c>
      <c r="F61" s="296">
        <v>27</v>
      </c>
      <c r="G61" s="270">
        <v>0.04213670365223193</v>
      </c>
      <c r="H61" s="334">
        <f t="shared" si="1"/>
        <v>1.0844332964812748</v>
      </c>
      <c r="I61">
        <v>70</v>
      </c>
      <c r="J61" s="336">
        <v>0.04217142587445415</v>
      </c>
      <c r="K61"/>
    </row>
    <row r="62" spans="1:8" ht="12.75">
      <c r="A62" s="1">
        <v>55</v>
      </c>
      <c r="B62" t="s">
        <v>434</v>
      </c>
      <c r="C62" t="s">
        <v>435</v>
      </c>
      <c r="D62" s="270">
        <v>0.04596064814814815</v>
      </c>
      <c r="H62" s="334"/>
    </row>
    <row r="63" spans="1:11" s="5" customFormat="1" ht="12.75">
      <c r="A63" s="293">
        <v>56</v>
      </c>
      <c r="B63" s="294" t="s">
        <v>152</v>
      </c>
      <c r="C63" s="294" t="s">
        <v>288</v>
      </c>
      <c r="D63" s="307">
        <v>0.04612268518518518</v>
      </c>
      <c r="E63" s="333">
        <v>5</v>
      </c>
      <c r="F63" s="296">
        <v>26</v>
      </c>
      <c r="G63" s="270">
        <v>0.041803671918261204</v>
      </c>
      <c r="H63" s="334">
        <f>+D63/G63</f>
        <v>1.1033166004022077</v>
      </c>
      <c r="I63">
        <v>60</v>
      </c>
      <c r="J63" s="336">
        <v>0.04219719043677972</v>
      </c>
      <c r="K63"/>
    </row>
    <row r="64" spans="1:11" s="5" customFormat="1" ht="12.75">
      <c r="A64" s="293">
        <v>57</v>
      </c>
      <c r="B64" s="294" t="s">
        <v>124</v>
      </c>
      <c r="C64" s="294" t="s">
        <v>125</v>
      </c>
      <c r="D64" s="307">
        <v>0.04625</v>
      </c>
      <c r="E64" s="333">
        <v>6</v>
      </c>
      <c r="F64" s="296">
        <v>25</v>
      </c>
      <c r="G64" s="270">
        <v>0.04319949344807298</v>
      </c>
      <c r="H64" s="334">
        <f>+D64/G64</f>
        <v>1.0706144055969966</v>
      </c>
      <c r="I64">
        <v>79</v>
      </c>
      <c r="J64" s="336">
        <v>0.0429217156702952</v>
      </c>
      <c r="K64"/>
    </row>
    <row r="65" spans="1:8" ht="12.75">
      <c r="A65" s="1">
        <v>58</v>
      </c>
      <c r="B65" t="s">
        <v>436</v>
      </c>
      <c r="C65" t="s">
        <v>437</v>
      </c>
      <c r="D65" s="270">
        <v>0.046689814814814816</v>
      </c>
      <c r="H65" s="334"/>
    </row>
    <row r="66" spans="1:11" s="5" customFormat="1" ht="12.75">
      <c r="A66" s="289">
        <v>59</v>
      </c>
      <c r="B66" s="290" t="s">
        <v>9</v>
      </c>
      <c r="C66" s="290" t="s">
        <v>42</v>
      </c>
      <c r="D66" s="306">
        <v>0.04693287037037037</v>
      </c>
      <c r="E66" s="332">
        <v>8</v>
      </c>
      <c r="F66" s="292">
        <v>23</v>
      </c>
      <c r="G66" s="270">
        <v>0.04097222222222222</v>
      </c>
      <c r="H66" s="334">
        <f>+D66/G66</f>
        <v>1.1454802259887005</v>
      </c>
      <c r="I66">
        <v>51</v>
      </c>
      <c r="J66" s="336">
        <v>0.04168981481481482</v>
      </c>
      <c r="K66"/>
    </row>
    <row r="67" spans="1:11" s="5" customFormat="1" ht="12.75">
      <c r="A67" s="289">
        <v>60</v>
      </c>
      <c r="B67" s="290" t="s">
        <v>274</v>
      </c>
      <c r="C67" s="290" t="s">
        <v>104</v>
      </c>
      <c r="D67" s="306">
        <v>0.047314814814814816</v>
      </c>
      <c r="E67" s="332">
        <v>9</v>
      </c>
      <c r="F67" s="292">
        <v>22</v>
      </c>
      <c r="G67" s="270">
        <v>0.040625</v>
      </c>
      <c r="H67" s="334">
        <f>+D67/G67</f>
        <v>1.1646723646723647</v>
      </c>
      <c r="I67">
        <v>47</v>
      </c>
      <c r="J67" s="336">
        <v>0.04148148148148148</v>
      </c>
      <c r="K67"/>
    </row>
    <row r="68" spans="1:11" s="5" customFormat="1" ht="12.75">
      <c r="A68" s="293">
        <v>61</v>
      </c>
      <c r="B68" s="294" t="s">
        <v>238</v>
      </c>
      <c r="C68" s="294" t="s">
        <v>239</v>
      </c>
      <c r="D68" s="307">
        <v>0.04774305555555556</v>
      </c>
      <c r="E68" s="333">
        <v>7</v>
      </c>
      <c r="F68" s="296">
        <v>24</v>
      </c>
      <c r="G68" s="270">
        <v>0.04390923320899422</v>
      </c>
      <c r="H68" s="334">
        <f>+D68/G68</f>
        <v>1.0873124412879984</v>
      </c>
      <c r="I68">
        <v>69</v>
      </c>
      <c r="J68" s="336">
        <v>0.04397867765343866</v>
      </c>
      <c r="K68"/>
    </row>
    <row r="69" spans="1:10" ht="12.75">
      <c r="A69" s="289">
        <v>62</v>
      </c>
      <c r="B69" s="290" t="s">
        <v>28</v>
      </c>
      <c r="C69" s="290" t="s">
        <v>61</v>
      </c>
      <c r="D69" s="306">
        <v>0.04788194444444445</v>
      </c>
      <c r="E69" s="332">
        <v>10</v>
      </c>
      <c r="F69" s="292">
        <v>21</v>
      </c>
      <c r="G69" s="270">
        <v>0.03986371657174314</v>
      </c>
      <c r="H69" s="334">
        <f>+D69/G69</f>
        <v>1.2011410014485433</v>
      </c>
      <c r="I69">
        <v>43</v>
      </c>
      <c r="J69" s="336">
        <v>0.04085908694211351</v>
      </c>
    </row>
    <row r="70" spans="1:10" ht="12.75">
      <c r="A70" s="293">
        <v>63</v>
      </c>
      <c r="B70" s="294" t="s">
        <v>438</v>
      </c>
      <c r="C70" s="294" t="s">
        <v>439</v>
      </c>
      <c r="D70" s="307">
        <v>0.048587962962962965</v>
      </c>
      <c r="E70" s="333">
        <v>8</v>
      </c>
      <c r="F70" s="296">
        <v>23</v>
      </c>
      <c r="G70" s="270">
        <v>0.041666666666666664</v>
      </c>
      <c r="H70" s="334">
        <f>+D70/G70</f>
        <v>1.1661111111111113</v>
      </c>
      <c r="I70">
        <v>46</v>
      </c>
      <c r="J70" s="336">
        <v>0.04255787037037037</v>
      </c>
    </row>
    <row r="71" spans="1:11" s="5" customFormat="1" ht="12.75">
      <c r="A71" s="1">
        <v>64</v>
      </c>
      <c r="B71" t="s">
        <v>109</v>
      </c>
      <c r="C71" t="s">
        <v>440</v>
      </c>
      <c r="D71" s="270">
        <v>0.055474537037037044</v>
      </c>
      <c r="E71" s="331"/>
      <c r="F71"/>
      <c r="G71" s="270"/>
      <c r="H71" s="334"/>
      <c r="I71"/>
      <c r="J71"/>
      <c r="K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0.57421875" style="5" bestFit="1" customWidth="1"/>
    <col min="3" max="3" width="11.140625" style="5" bestFit="1" customWidth="1"/>
    <col min="4" max="5" width="9.140625" style="5" customWidth="1"/>
    <col min="6" max="6" width="9.140625" style="24" customWidth="1"/>
    <col min="7" max="12" width="9.140625" style="5" customWidth="1"/>
    <col min="13" max="13" width="18.57421875" style="5" bestFit="1" customWidth="1"/>
    <col min="14" max="16384" width="9.140625" style="5" customWidth="1"/>
  </cols>
  <sheetData>
    <row r="1" spans="1:5" ht="18.75">
      <c r="A1" s="4" t="s">
        <v>266</v>
      </c>
      <c r="B1" s="4"/>
      <c r="D1" s="23"/>
      <c r="E1" s="23"/>
    </row>
    <row r="2" spans="1:5" ht="18.75">
      <c r="A2" s="4"/>
      <c r="B2" s="4"/>
      <c r="D2" s="23"/>
      <c r="E2" s="23"/>
    </row>
    <row r="3" spans="1:12" ht="18.75">
      <c r="A3" s="4"/>
      <c r="B3" s="4"/>
      <c r="D3" s="23"/>
      <c r="E3" s="23"/>
      <c r="J3" s="8" t="s">
        <v>75</v>
      </c>
      <c r="K3" s="8"/>
      <c r="L3" s="8"/>
    </row>
    <row r="4" spans="1:10" s="8" customFormat="1" ht="15">
      <c r="A4" s="10" t="s">
        <v>75</v>
      </c>
      <c r="B4" s="7"/>
      <c r="D4" s="26">
        <v>42458</v>
      </c>
      <c r="E4" s="26">
        <v>42465</v>
      </c>
      <c r="F4" s="26">
        <v>42472</v>
      </c>
      <c r="G4" s="27">
        <v>42458</v>
      </c>
      <c r="H4" s="27">
        <v>42465</v>
      </c>
      <c r="I4" s="27">
        <v>42472</v>
      </c>
      <c r="J4" s="8" t="s">
        <v>267</v>
      </c>
    </row>
    <row r="5" spans="1:13" ht="15">
      <c r="A5" s="9" t="s">
        <v>76</v>
      </c>
      <c r="B5" s="10" t="s">
        <v>77</v>
      </c>
      <c r="C5" s="10" t="s">
        <v>78</v>
      </c>
      <c r="D5" s="9" t="s">
        <v>76</v>
      </c>
      <c r="E5" s="9" t="s">
        <v>76</v>
      </c>
      <c r="F5" s="9" t="s">
        <v>76</v>
      </c>
      <c r="G5" s="18" t="s">
        <v>79</v>
      </c>
      <c r="H5" s="18" t="s">
        <v>79</v>
      </c>
      <c r="I5" s="18" t="s">
        <v>79</v>
      </c>
      <c r="J5" s="8" t="s">
        <v>79</v>
      </c>
      <c r="K5" s="8" t="s">
        <v>76</v>
      </c>
      <c r="L5" s="8" t="s">
        <v>426</v>
      </c>
      <c r="M5" s="10" t="s">
        <v>429</v>
      </c>
    </row>
    <row r="6" spans="1:12" ht="15">
      <c r="A6" s="267">
        <v>1</v>
      </c>
      <c r="B6" s="268" t="s">
        <v>259</v>
      </c>
      <c r="C6" s="268" t="s">
        <v>258</v>
      </c>
      <c r="D6" s="267">
        <v>2</v>
      </c>
      <c r="E6" s="267"/>
      <c r="F6" s="267">
        <v>1</v>
      </c>
      <c r="G6" s="271">
        <v>0.013877314814814815</v>
      </c>
      <c r="H6" s="271"/>
      <c r="I6" s="271">
        <v>0.013078703703703703</v>
      </c>
      <c r="J6" s="271">
        <f aca="true" t="shared" si="0" ref="J6:J37">MIN(G6:I6)</f>
        <v>0.013078703703703703</v>
      </c>
      <c r="K6" s="269">
        <v>1</v>
      </c>
      <c r="L6" s="269">
        <v>30</v>
      </c>
    </row>
    <row r="7" spans="1:12" ht="15">
      <c r="A7" s="267">
        <f>1+A6</f>
        <v>2</v>
      </c>
      <c r="B7" s="268" t="s">
        <v>257</v>
      </c>
      <c r="C7" s="268" t="s">
        <v>256</v>
      </c>
      <c r="D7" s="267">
        <v>1</v>
      </c>
      <c r="E7" s="267">
        <v>1</v>
      </c>
      <c r="F7" s="267">
        <v>2</v>
      </c>
      <c r="G7" s="271">
        <v>0.013587962962962963</v>
      </c>
      <c r="H7" s="271">
        <v>0.013310185185185187</v>
      </c>
      <c r="I7" s="271">
        <v>0.013136574074074077</v>
      </c>
      <c r="J7" s="271">
        <f t="shared" si="0"/>
        <v>0.013136574074074077</v>
      </c>
      <c r="K7" s="269">
        <v>2</v>
      </c>
      <c r="L7" s="269">
        <v>29</v>
      </c>
    </row>
    <row r="8" spans="1:13" ht="15">
      <c r="A8" s="267">
        <f aca="true" t="shared" si="1" ref="A8:A59">1+A7</f>
        <v>3</v>
      </c>
      <c r="B8" s="268" t="s">
        <v>5</v>
      </c>
      <c r="C8" s="268" t="s">
        <v>37</v>
      </c>
      <c r="D8" s="267">
        <v>3</v>
      </c>
      <c r="E8" s="267">
        <v>2</v>
      </c>
      <c r="F8" s="267">
        <v>3</v>
      </c>
      <c r="G8" s="271">
        <v>0.014328703703703703</v>
      </c>
      <c r="H8" s="271">
        <v>0.013935185185185184</v>
      </c>
      <c r="I8" s="271">
        <v>0.013564814814814816</v>
      </c>
      <c r="J8" s="271">
        <f t="shared" si="0"/>
        <v>0.013564814814814816</v>
      </c>
      <c r="K8" s="269">
        <v>3</v>
      </c>
      <c r="L8" s="269">
        <v>28</v>
      </c>
      <c r="M8" s="29"/>
    </row>
    <row r="9" spans="1:13" ht="15">
      <c r="A9" s="267">
        <f t="shared" si="1"/>
        <v>4</v>
      </c>
      <c r="B9" s="268" t="s">
        <v>0</v>
      </c>
      <c r="C9" s="268" t="s">
        <v>29</v>
      </c>
      <c r="D9" s="267"/>
      <c r="E9" s="267"/>
      <c r="F9" s="267">
        <v>4</v>
      </c>
      <c r="G9" s="271"/>
      <c r="H9" s="271"/>
      <c r="I9" s="271">
        <v>0.013645833333333331</v>
      </c>
      <c r="J9" s="271">
        <f t="shared" si="0"/>
        <v>0.013645833333333331</v>
      </c>
      <c r="K9" s="269">
        <v>4</v>
      </c>
      <c r="L9" s="269">
        <v>27</v>
      </c>
      <c r="M9" s="29"/>
    </row>
    <row r="10" spans="1:12" ht="15">
      <c r="A10" s="272">
        <f t="shared" si="1"/>
        <v>5</v>
      </c>
      <c r="B10" s="273" t="s">
        <v>205</v>
      </c>
      <c r="C10" s="273" t="s">
        <v>204</v>
      </c>
      <c r="D10" s="272"/>
      <c r="E10" s="272">
        <v>3</v>
      </c>
      <c r="F10" s="272"/>
      <c r="G10" s="274"/>
      <c r="H10" s="274">
        <v>0.014120370370370368</v>
      </c>
      <c r="I10" s="274"/>
      <c r="J10" s="274">
        <f t="shared" si="0"/>
        <v>0.014120370370370368</v>
      </c>
      <c r="K10" s="275">
        <v>1</v>
      </c>
      <c r="L10" s="275">
        <v>30</v>
      </c>
    </row>
    <row r="11" spans="1:13" ht="15">
      <c r="A11" s="267">
        <f t="shared" si="1"/>
        <v>6</v>
      </c>
      <c r="B11" s="268" t="s">
        <v>260</v>
      </c>
      <c r="C11" s="268" t="s">
        <v>104</v>
      </c>
      <c r="D11" s="267">
        <v>4</v>
      </c>
      <c r="E11" s="267">
        <v>4</v>
      </c>
      <c r="F11" s="267">
        <v>5</v>
      </c>
      <c r="G11" s="271">
        <v>0.014502314814814815</v>
      </c>
      <c r="H11" s="271">
        <v>0.014178240740740741</v>
      </c>
      <c r="I11" s="271">
        <v>0.014212962962962962</v>
      </c>
      <c r="J11" s="271">
        <f t="shared" si="0"/>
        <v>0.014178240740740741</v>
      </c>
      <c r="K11" s="269"/>
      <c r="L11" s="269"/>
      <c r="M11" s="29"/>
    </row>
    <row r="12" spans="1:12" ht="12.75">
      <c r="A12" s="24">
        <f t="shared" si="1"/>
        <v>7</v>
      </c>
      <c r="B12" s="5" t="s">
        <v>262</v>
      </c>
      <c r="C12" s="5" t="s">
        <v>206</v>
      </c>
      <c r="D12" s="24">
        <v>6</v>
      </c>
      <c r="E12" s="24"/>
      <c r="G12" s="25">
        <v>0.014756944444444446</v>
      </c>
      <c r="H12" s="25"/>
      <c r="I12" s="25"/>
      <c r="J12" s="28">
        <f t="shared" si="0"/>
        <v>0.014756944444444446</v>
      </c>
      <c r="K12" s="28"/>
      <c r="L12" s="28"/>
    </row>
    <row r="13" spans="1:12" ht="15">
      <c r="A13" s="272">
        <f t="shared" si="1"/>
        <v>8</v>
      </c>
      <c r="B13" s="273" t="s">
        <v>261</v>
      </c>
      <c r="C13" s="273" t="s">
        <v>35</v>
      </c>
      <c r="D13" s="272">
        <v>5</v>
      </c>
      <c r="E13" s="272"/>
      <c r="F13" s="272"/>
      <c r="G13" s="274">
        <v>0.014756944444444446</v>
      </c>
      <c r="H13" s="274"/>
      <c r="I13" s="274"/>
      <c r="J13" s="274">
        <f t="shared" si="0"/>
        <v>0.014756944444444446</v>
      </c>
      <c r="K13" s="275">
        <v>2</v>
      </c>
      <c r="L13" s="275">
        <v>29</v>
      </c>
    </row>
    <row r="14" spans="1:12" ht="15">
      <c r="A14" s="272">
        <f t="shared" si="1"/>
        <v>9</v>
      </c>
      <c r="B14" s="273" t="s">
        <v>12</v>
      </c>
      <c r="C14" s="273" t="s">
        <v>44</v>
      </c>
      <c r="D14" s="272">
        <v>7</v>
      </c>
      <c r="E14" s="272">
        <v>5</v>
      </c>
      <c r="F14" s="272"/>
      <c r="G14" s="274">
        <v>0.015011574074074075</v>
      </c>
      <c r="H14" s="274">
        <v>0.014884259259259259</v>
      </c>
      <c r="I14" s="274"/>
      <c r="J14" s="274">
        <f t="shared" si="0"/>
        <v>0.014884259259259259</v>
      </c>
      <c r="K14" s="275">
        <v>3</v>
      </c>
      <c r="L14" s="275">
        <v>28</v>
      </c>
    </row>
    <row r="15" spans="1:12" ht="15">
      <c r="A15" s="272">
        <f t="shared" si="1"/>
        <v>10</v>
      </c>
      <c r="B15" s="273" t="s">
        <v>3</v>
      </c>
      <c r="C15" s="273" t="s">
        <v>35</v>
      </c>
      <c r="D15" s="272">
        <v>16</v>
      </c>
      <c r="E15" s="272">
        <v>6</v>
      </c>
      <c r="F15" s="272">
        <v>6</v>
      </c>
      <c r="G15" s="274">
        <v>0.016944444444444443</v>
      </c>
      <c r="H15" s="274">
        <v>0.01537037037037037</v>
      </c>
      <c r="I15" s="274">
        <v>0.01568287037037037</v>
      </c>
      <c r="J15" s="274">
        <f t="shared" si="0"/>
        <v>0.01537037037037037</v>
      </c>
      <c r="K15" s="275">
        <v>4</v>
      </c>
      <c r="L15" s="275">
        <v>27</v>
      </c>
    </row>
    <row r="16" spans="1:12" ht="12.75">
      <c r="A16" s="277">
        <f t="shared" si="1"/>
        <v>11</v>
      </c>
      <c r="B16" s="278" t="s">
        <v>118</v>
      </c>
      <c r="C16" s="278" t="s">
        <v>209</v>
      </c>
      <c r="D16" s="277">
        <v>8</v>
      </c>
      <c r="E16" s="277">
        <v>9</v>
      </c>
      <c r="F16" s="277">
        <v>9</v>
      </c>
      <c r="G16" s="279">
        <v>0.015590277777777778</v>
      </c>
      <c r="H16" s="279">
        <v>0.015925925925925927</v>
      </c>
      <c r="I16" s="279">
        <v>0.015972222222222224</v>
      </c>
      <c r="J16" s="279">
        <f t="shared" si="0"/>
        <v>0.015590277777777778</v>
      </c>
      <c r="K16" s="280">
        <v>1</v>
      </c>
      <c r="L16" s="280">
        <v>30</v>
      </c>
    </row>
    <row r="17" spans="1:12" ht="15">
      <c r="A17" s="272">
        <f t="shared" si="1"/>
        <v>12</v>
      </c>
      <c r="B17" s="273" t="s">
        <v>181</v>
      </c>
      <c r="C17" s="273" t="s">
        <v>182</v>
      </c>
      <c r="D17" s="272"/>
      <c r="E17" s="272">
        <v>7</v>
      </c>
      <c r="F17" s="272"/>
      <c r="G17" s="274"/>
      <c r="H17" s="274">
        <v>0.015671296296296298</v>
      </c>
      <c r="I17" s="274"/>
      <c r="J17" s="274">
        <f t="shared" si="0"/>
        <v>0.015671296296296298</v>
      </c>
      <c r="K17" s="275">
        <v>5</v>
      </c>
      <c r="L17" s="275">
        <v>26</v>
      </c>
    </row>
    <row r="18" spans="1:12" ht="15">
      <c r="A18" s="272">
        <f t="shared" si="1"/>
        <v>13</v>
      </c>
      <c r="B18" s="273" t="s">
        <v>149</v>
      </c>
      <c r="C18" s="273" t="s">
        <v>236</v>
      </c>
      <c r="D18" s="272">
        <v>12</v>
      </c>
      <c r="E18" s="272">
        <v>8</v>
      </c>
      <c r="F18" s="272"/>
      <c r="G18" s="274">
        <v>0.016087962962962964</v>
      </c>
      <c r="H18" s="274">
        <v>0.015694444444444445</v>
      </c>
      <c r="I18" s="274"/>
      <c r="J18" s="274">
        <f t="shared" si="0"/>
        <v>0.015694444444444445</v>
      </c>
      <c r="K18" s="275">
        <v>6</v>
      </c>
      <c r="L18" s="275">
        <v>25</v>
      </c>
    </row>
    <row r="19" spans="1:12" ht="12.75">
      <c r="A19" s="277">
        <f t="shared" si="1"/>
        <v>14</v>
      </c>
      <c r="B19" s="278" t="s">
        <v>136</v>
      </c>
      <c r="C19" s="278" t="s">
        <v>208</v>
      </c>
      <c r="D19" s="277">
        <v>9</v>
      </c>
      <c r="E19" s="277"/>
      <c r="F19" s="277">
        <v>7</v>
      </c>
      <c r="G19" s="279">
        <v>0.015902777777777776</v>
      </c>
      <c r="H19" s="279"/>
      <c r="I19" s="279">
        <v>0.01577546296296296</v>
      </c>
      <c r="J19" s="279">
        <f t="shared" si="0"/>
        <v>0.01577546296296296</v>
      </c>
      <c r="K19" s="280">
        <v>2</v>
      </c>
      <c r="L19" s="280">
        <v>29</v>
      </c>
    </row>
    <row r="20" spans="1:12" ht="12.75">
      <c r="A20" s="277">
        <f t="shared" si="1"/>
        <v>15</v>
      </c>
      <c r="B20" s="278" t="s">
        <v>21</v>
      </c>
      <c r="C20" s="278" t="s">
        <v>42</v>
      </c>
      <c r="D20" s="277"/>
      <c r="E20" s="277">
        <v>11</v>
      </c>
      <c r="F20" s="277">
        <v>8</v>
      </c>
      <c r="G20" s="279"/>
      <c r="H20" s="279">
        <v>0.01685185185185185</v>
      </c>
      <c r="I20" s="279">
        <v>0.015891203703703703</v>
      </c>
      <c r="J20" s="279">
        <f t="shared" si="0"/>
        <v>0.015891203703703703</v>
      </c>
      <c r="K20" s="280">
        <v>3</v>
      </c>
      <c r="L20" s="280">
        <v>28</v>
      </c>
    </row>
    <row r="21" spans="1:12" ht="15">
      <c r="A21" s="272">
        <f t="shared" si="1"/>
        <v>16</v>
      </c>
      <c r="B21" s="273" t="s">
        <v>23</v>
      </c>
      <c r="C21" s="273" t="s">
        <v>263</v>
      </c>
      <c r="D21" s="272">
        <v>10</v>
      </c>
      <c r="E21" s="272"/>
      <c r="F21" s="272"/>
      <c r="G21" s="274">
        <v>0.016006944444444445</v>
      </c>
      <c r="H21" s="274"/>
      <c r="I21" s="274"/>
      <c r="J21" s="274">
        <f t="shared" si="0"/>
        <v>0.016006944444444445</v>
      </c>
      <c r="K21" s="275">
        <v>7</v>
      </c>
      <c r="L21" s="275">
        <v>24</v>
      </c>
    </row>
    <row r="22" spans="1:12" ht="15">
      <c r="A22" s="272">
        <f t="shared" si="1"/>
        <v>17</v>
      </c>
      <c r="B22" s="273" t="s">
        <v>129</v>
      </c>
      <c r="C22" s="273" t="s">
        <v>264</v>
      </c>
      <c r="D22" s="272">
        <v>11</v>
      </c>
      <c r="E22" s="272"/>
      <c r="F22" s="272"/>
      <c r="G22" s="274">
        <v>0.01605324074074074</v>
      </c>
      <c r="H22" s="274"/>
      <c r="I22" s="274"/>
      <c r="J22" s="274">
        <f t="shared" si="0"/>
        <v>0.01605324074074074</v>
      </c>
      <c r="K22" s="275">
        <v>8</v>
      </c>
      <c r="L22" s="275">
        <v>23</v>
      </c>
    </row>
    <row r="23" spans="1:12" ht="12.75">
      <c r="A23" s="277">
        <f t="shared" si="1"/>
        <v>18</v>
      </c>
      <c r="B23" s="278" t="s">
        <v>24</v>
      </c>
      <c r="C23" s="278" t="s">
        <v>58</v>
      </c>
      <c r="D23" s="277">
        <v>13</v>
      </c>
      <c r="E23" s="277"/>
      <c r="F23" s="277"/>
      <c r="G23" s="279">
        <v>0.016180555555555556</v>
      </c>
      <c r="H23" s="279"/>
      <c r="I23" s="279"/>
      <c r="J23" s="279">
        <f t="shared" si="0"/>
        <v>0.016180555555555556</v>
      </c>
      <c r="K23" s="280">
        <v>4</v>
      </c>
      <c r="L23" s="280">
        <v>27</v>
      </c>
    </row>
    <row r="24" spans="1:12" ht="12.75">
      <c r="A24" s="277">
        <f t="shared" si="1"/>
        <v>19</v>
      </c>
      <c r="B24" s="278" t="s">
        <v>193</v>
      </c>
      <c r="C24" s="278" t="s">
        <v>194</v>
      </c>
      <c r="D24" s="277"/>
      <c r="E24" s="277">
        <v>10</v>
      </c>
      <c r="F24" s="277"/>
      <c r="G24" s="279"/>
      <c r="H24" s="279">
        <v>0.01622685185185185</v>
      </c>
      <c r="I24" s="279"/>
      <c r="J24" s="279">
        <f t="shared" si="0"/>
        <v>0.01622685185185185</v>
      </c>
      <c r="K24" s="280">
        <v>5</v>
      </c>
      <c r="L24" s="280">
        <v>26</v>
      </c>
    </row>
    <row r="25" spans="1:12" ht="12.75">
      <c r="A25" s="277">
        <f t="shared" si="1"/>
        <v>20</v>
      </c>
      <c r="B25" s="278" t="s">
        <v>20</v>
      </c>
      <c r="C25" s="278" t="s">
        <v>54</v>
      </c>
      <c r="D25" s="277"/>
      <c r="E25" s="277"/>
      <c r="F25" s="277">
        <v>10</v>
      </c>
      <c r="G25" s="279"/>
      <c r="H25" s="279"/>
      <c r="I25" s="279">
        <v>0.01636574074074074</v>
      </c>
      <c r="J25" s="279">
        <f t="shared" si="0"/>
        <v>0.01636574074074074</v>
      </c>
      <c r="K25" s="280">
        <v>6</v>
      </c>
      <c r="L25" s="280">
        <v>25</v>
      </c>
    </row>
    <row r="26" spans="1:12" ht="15">
      <c r="A26" s="272">
        <f t="shared" si="1"/>
        <v>21</v>
      </c>
      <c r="B26" s="273" t="s">
        <v>133</v>
      </c>
      <c r="C26" s="273" t="s">
        <v>134</v>
      </c>
      <c r="D26" s="272">
        <v>14</v>
      </c>
      <c r="E26" s="272"/>
      <c r="F26" s="272"/>
      <c r="G26" s="274">
        <v>0.016655092592592593</v>
      </c>
      <c r="H26" s="274"/>
      <c r="I26" s="274"/>
      <c r="J26" s="274">
        <f t="shared" si="0"/>
        <v>0.016655092592592593</v>
      </c>
      <c r="K26" s="275">
        <v>9</v>
      </c>
      <c r="L26" s="275">
        <v>22</v>
      </c>
    </row>
    <row r="27" spans="1:12" ht="12.75">
      <c r="A27" s="277">
        <f t="shared" si="1"/>
        <v>22</v>
      </c>
      <c r="B27" s="278" t="s">
        <v>152</v>
      </c>
      <c r="C27" s="278" t="s">
        <v>42</v>
      </c>
      <c r="D27" s="277">
        <v>15</v>
      </c>
      <c r="E27" s="277"/>
      <c r="F27" s="277"/>
      <c r="G27" s="279">
        <v>0.01675925925925926</v>
      </c>
      <c r="H27" s="279"/>
      <c r="I27" s="279"/>
      <c r="J27" s="279">
        <f t="shared" si="0"/>
        <v>0.01675925925925926</v>
      </c>
      <c r="K27" s="280">
        <v>7</v>
      </c>
      <c r="L27" s="280">
        <v>24</v>
      </c>
    </row>
    <row r="28" spans="1:12" ht="12.75">
      <c r="A28" s="277">
        <f t="shared" si="1"/>
        <v>23</v>
      </c>
      <c r="B28" s="278" t="s">
        <v>129</v>
      </c>
      <c r="C28" s="278" t="s">
        <v>130</v>
      </c>
      <c r="D28" s="277">
        <v>18</v>
      </c>
      <c r="E28" s="277">
        <v>12</v>
      </c>
      <c r="F28" s="277">
        <v>11</v>
      </c>
      <c r="G28" s="279">
        <v>0.017592592592592594</v>
      </c>
      <c r="H28" s="279">
        <v>0.016909722222222225</v>
      </c>
      <c r="I28" s="279">
        <v>0.017662037037037035</v>
      </c>
      <c r="J28" s="279">
        <f t="shared" si="0"/>
        <v>0.016909722222222225</v>
      </c>
      <c r="K28" s="280">
        <v>8</v>
      </c>
      <c r="L28" s="280">
        <v>23</v>
      </c>
    </row>
    <row r="29" spans="1:12" ht="12.75">
      <c r="A29" s="281">
        <f t="shared" si="1"/>
        <v>24</v>
      </c>
      <c r="B29" s="282" t="s">
        <v>86</v>
      </c>
      <c r="C29" s="282" t="s">
        <v>216</v>
      </c>
      <c r="D29" s="281">
        <v>17</v>
      </c>
      <c r="E29" s="281"/>
      <c r="F29" s="281"/>
      <c r="G29" s="283">
        <v>0.01730324074074074</v>
      </c>
      <c r="H29" s="283"/>
      <c r="I29" s="283"/>
      <c r="J29" s="283">
        <f t="shared" si="0"/>
        <v>0.01730324074074074</v>
      </c>
      <c r="K29" s="284">
        <v>1</v>
      </c>
      <c r="L29" s="284">
        <v>30</v>
      </c>
    </row>
    <row r="30" spans="1:12" ht="12.75">
      <c r="A30" s="281">
        <f t="shared" si="1"/>
        <v>25</v>
      </c>
      <c r="B30" s="282" t="s">
        <v>93</v>
      </c>
      <c r="C30" s="282" t="s">
        <v>148</v>
      </c>
      <c r="D30" s="281"/>
      <c r="E30" s="281">
        <v>13</v>
      </c>
      <c r="F30" s="281"/>
      <c r="G30" s="283"/>
      <c r="H30" s="283">
        <v>0.017893518518518517</v>
      </c>
      <c r="I30" s="283"/>
      <c r="J30" s="283">
        <f t="shared" si="0"/>
        <v>0.017893518518518517</v>
      </c>
      <c r="K30" s="284">
        <v>2</v>
      </c>
      <c r="L30" s="284">
        <v>29</v>
      </c>
    </row>
    <row r="31" spans="1:12" ht="12.75">
      <c r="A31" s="281">
        <f t="shared" si="1"/>
        <v>26</v>
      </c>
      <c r="B31" s="282" t="s">
        <v>66</v>
      </c>
      <c r="C31" s="282" t="s">
        <v>72</v>
      </c>
      <c r="D31" s="281"/>
      <c r="E31" s="281">
        <v>18</v>
      </c>
      <c r="F31" s="281">
        <v>12</v>
      </c>
      <c r="G31" s="283"/>
      <c r="H31" s="283">
        <v>0.01888888888888889</v>
      </c>
      <c r="I31" s="283">
        <v>0.017974537037037035</v>
      </c>
      <c r="J31" s="283">
        <f t="shared" si="0"/>
        <v>0.017974537037037035</v>
      </c>
      <c r="K31" s="284">
        <v>3</v>
      </c>
      <c r="L31" s="284">
        <v>28</v>
      </c>
    </row>
    <row r="32" spans="1:12" ht="12.75">
      <c r="A32" s="277">
        <f t="shared" si="1"/>
        <v>27</v>
      </c>
      <c r="B32" s="278" t="s">
        <v>18</v>
      </c>
      <c r="C32" s="278" t="s">
        <v>51</v>
      </c>
      <c r="D32" s="277">
        <v>26</v>
      </c>
      <c r="E32" s="277">
        <v>15</v>
      </c>
      <c r="F32" s="277">
        <v>13</v>
      </c>
      <c r="G32" s="279">
        <v>0.020185185185185184</v>
      </c>
      <c r="H32" s="279">
        <v>0.01840277777777778</v>
      </c>
      <c r="I32" s="279">
        <v>0.018055555555555557</v>
      </c>
      <c r="J32" s="279">
        <f t="shared" si="0"/>
        <v>0.018055555555555557</v>
      </c>
      <c r="K32" s="280">
        <v>9</v>
      </c>
      <c r="L32" s="280">
        <v>22</v>
      </c>
    </row>
    <row r="33" spans="1:12" ht="12.75">
      <c r="A33" s="281">
        <f t="shared" si="1"/>
        <v>28</v>
      </c>
      <c r="B33" s="282" t="s">
        <v>242</v>
      </c>
      <c r="C33" s="282" t="s">
        <v>219</v>
      </c>
      <c r="D33" s="281">
        <v>19</v>
      </c>
      <c r="E33" s="281">
        <v>14</v>
      </c>
      <c r="F33" s="281">
        <v>15</v>
      </c>
      <c r="G33" s="283">
        <v>0.018287037037037036</v>
      </c>
      <c r="H33" s="283">
        <v>0.01818287037037037</v>
      </c>
      <c r="I33" s="283">
        <v>0.018599537037037036</v>
      </c>
      <c r="J33" s="283">
        <f t="shared" si="0"/>
        <v>0.01818287037037037</v>
      </c>
      <c r="K33" s="284">
        <v>4</v>
      </c>
      <c r="L33" s="284">
        <v>27</v>
      </c>
    </row>
    <row r="34" spans="1:12" ht="15">
      <c r="A34" s="272">
        <f t="shared" si="1"/>
        <v>29</v>
      </c>
      <c r="B34" s="273" t="s">
        <v>2</v>
      </c>
      <c r="C34" s="273" t="s">
        <v>132</v>
      </c>
      <c r="D34" s="272">
        <v>20</v>
      </c>
      <c r="E34" s="272"/>
      <c r="F34" s="272"/>
      <c r="G34" s="274">
        <v>0.01835648148148148</v>
      </c>
      <c r="H34" s="274"/>
      <c r="I34" s="274"/>
      <c r="J34" s="274">
        <f t="shared" si="0"/>
        <v>0.01835648148148148</v>
      </c>
      <c r="K34" s="275">
        <v>10</v>
      </c>
      <c r="L34" s="275">
        <v>21</v>
      </c>
    </row>
    <row r="35" spans="1:12" ht="12.75">
      <c r="A35" s="281">
        <f t="shared" si="1"/>
        <v>30</v>
      </c>
      <c r="B35" s="282" t="s">
        <v>66</v>
      </c>
      <c r="C35" s="282" t="s">
        <v>59</v>
      </c>
      <c r="D35" s="281"/>
      <c r="E35" s="281">
        <v>19</v>
      </c>
      <c r="F35" s="281">
        <v>14</v>
      </c>
      <c r="G35" s="283"/>
      <c r="H35" s="283">
        <v>0.01898148148148148</v>
      </c>
      <c r="I35" s="283">
        <v>0.018414351851851852</v>
      </c>
      <c r="J35" s="283">
        <f t="shared" si="0"/>
        <v>0.018414351851851852</v>
      </c>
      <c r="K35" s="284">
        <v>5</v>
      </c>
      <c r="L35" s="284">
        <v>26</v>
      </c>
    </row>
    <row r="36" spans="1:12" ht="12.75">
      <c r="A36" s="277">
        <f t="shared" si="1"/>
        <v>31</v>
      </c>
      <c r="B36" s="278" t="s">
        <v>86</v>
      </c>
      <c r="C36" s="278" t="s">
        <v>187</v>
      </c>
      <c r="D36" s="277">
        <v>21</v>
      </c>
      <c r="E36" s="277"/>
      <c r="F36" s="277"/>
      <c r="G36" s="279">
        <v>0.018587962962962962</v>
      </c>
      <c r="H36" s="279"/>
      <c r="I36" s="279"/>
      <c r="J36" s="279">
        <f t="shared" si="0"/>
        <v>0.018587962962962962</v>
      </c>
      <c r="K36" s="280">
        <v>10</v>
      </c>
      <c r="L36" s="280">
        <v>21</v>
      </c>
    </row>
    <row r="37" spans="1:12" ht="12.75">
      <c r="A37" s="24">
        <f t="shared" si="1"/>
        <v>32</v>
      </c>
      <c r="B37" s="5" t="s">
        <v>136</v>
      </c>
      <c r="C37" s="5" t="s">
        <v>165</v>
      </c>
      <c r="D37" s="24">
        <v>24</v>
      </c>
      <c r="E37" s="24">
        <v>16</v>
      </c>
      <c r="G37" s="25">
        <v>0.019641203703703706</v>
      </c>
      <c r="H37" s="25">
        <v>0.018587962962962962</v>
      </c>
      <c r="I37" s="25"/>
      <c r="J37" s="28">
        <f t="shared" si="0"/>
        <v>0.018587962962962962</v>
      </c>
      <c r="K37" s="28"/>
      <c r="L37" s="28"/>
    </row>
    <row r="38" spans="1:12" ht="12.75">
      <c r="A38" s="285">
        <f t="shared" si="1"/>
        <v>33</v>
      </c>
      <c r="B38" s="286" t="s">
        <v>243</v>
      </c>
      <c r="C38" s="286" t="s">
        <v>220</v>
      </c>
      <c r="D38" s="285">
        <v>25</v>
      </c>
      <c r="E38" s="285">
        <v>17</v>
      </c>
      <c r="F38" s="285"/>
      <c r="G38" s="287">
        <v>0.019756944444444445</v>
      </c>
      <c r="H38" s="287">
        <v>0.01871527777777778</v>
      </c>
      <c r="I38" s="287"/>
      <c r="J38" s="287">
        <f aca="true" t="shared" si="2" ref="J38:J59">MIN(G38:I38)</f>
        <v>0.01871527777777778</v>
      </c>
      <c r="K38" s="288">
        <v>1</v>
      </c>
      <c r="L38" s="288">
        <v>30</v>
      </c>
    </row>
    <row r="39" spans="1:12" ht="12.75">
      <c r="A39" s="281">
        <f t="shared" si="1"/>
        <v>34</v>
      </c>
      <c r="B39" s="282" t="s">
        <v>230</v>
      </c>
      <c r="C39" s="282" t="s">
        <v>265</v>
      </c>
      <c r="D39" s="281">
        <v>22</v>
      </c>
      <c r="E39" s="281"/>
      <c r="F39" s="281">
        <v>16</v>
      </c>
      <c r="G39" s="283">
        <v>0.01894675925925926</v>
      </c>
      <c r="H39" s="283"/>
      <c r="I39" s="283">
        <v>0.018831018518518518</v>
      </c>
      <c r="J39" s="283">
        <f t="shared" si="2"/>
        <v>0.018831018518518518</v>
      </c>
      <c r="K39" s="284">
        <v>6</v>
      </c>
      <c r="L39" s="284">
        <v>25</v>
      </c>
    </row>
    <row r="40" spans="1:12" ht="12.75">
      <c r="A40" s="281">
        <f t="shared" si="1"/>
        <v>35</v>
      </c>
      <c r="B40" s="282" t="s">
        <v>218</v>
      </c>
      <c r="C40" s="282" t="s">
        <v>217</v>
      </c>
      <c r="D40" s="281">
        <v>23</v>
      </c>
      <c r="E40" s="281">
        <v>20</v>
      </c>
      <c r="F40" s="281">
        <v>17</v>
      </c>
      <c r="G40" s="283">
        <v>0.01934027777777778</v>
      </c>
      <c r="H40" s="283">
        <v>0.019537037037037037</v>
      </c>
      <c r="I40" s="283">
        <v>0.019525462962962963</v>
      </c>
      <c r="J40" s="283">
        <f t="shared" si="2"/>
        <v>0.01934027777777778</v>
      </c>
      <c r="K40" s="284">
        <v>7</v>
      </c>
      <c r="L40" s="284">
        <v>24</v>
      </c>
    </row>
    <row r="41" spans="1:12" ht="12.75">
      <c r="A41" s="285">
        <f t="shared" si="1"/>
        <v>36</v>
      </c>
      <c r="B41" s="286" t="s">
        <v>13</v>
      </c>
      <c r="C41" s="286" t="s">
        <v>45</v>
      </c>
      <c r="D41" s="285">
        <v>27</v>
      </c>
      <c r="E41" s="285"/>
      <c r="F41" s="285"/>
      <c r="G41" s="287">
        <v>0.020601851851851854</v>
      </c>
      <c r="H41" s="287"/>
      <c r="I41" s="287"/>
      <c r="J41" s="287">
        <f t="shared" si="2"/>
        <v>0.020601851851851854</v>
      </c>
      <c r="K41" s="288">
        <v>2</v>
      </c>
      <c r="L41" s="288">
        <v>29</v>
      </c>
    </row>
    <row r="42" spans="1:13" ht="12.75">
      <c r="A42" s="289">
        <f t="shared" si="1"/>
        <v>37</v>
      </c>
      <c r="B42" s="290" t="s">
        <v>129</v>
      </c>
      <c r="C42" s="290" t="s">
        <v>35</v>
      </c>
      <c r="D42" s="289">
        <v>28</v>
      </c>
      <c r="E42" s="289"/>
      <c r="F42" s="289">
        <v>18</v>
      </c>
      <c r="G42" s="291">
        <v>0.02085648148148148</v>
      </c>
      <c r="H42" s="291"/>
      <c r="I42" s="291">
        <v>0.020729166666666667</v>
      </c>
      <c r="J42" s="291">
        <f t="shared" si="2"/>
        <v>0.020729166666666667</v>
      </c>
      <c r="K42" s="292">
        <v>1</v>
      </c>
      <c r="L42" s="292">
        <v>30</v>
      </c>
      <c r="M42" s="29"/>
    </row>
    <row r="43" spans="1:13" ht="12.75">
      <c r="A43" s="289">
        <f t="shared" si="1"/>
        <v>38</v>
      </c>
      <c r="B43" s="290" t="s">
        <v>238</v>
      </c>
      <c r="C43" s="290" t="s">
        <v>254</v>
      </c>
      <c r="D43" s="289">
        <v>29</v>
      </c>
      <c r="E43" s="289"/>
      <c r="F43" s="289">
        <v>19</v>
      </c>
      <c r="G43" s="291">
        <v>0.021493055555555557</v>
      </c>
      <c r="H43" s="291"/>
      <c r="I43" s="291">
        <v>0.021284722222222222</v>
      </c>
      <c r="J43" s="291">
        <f t="shared" si="2"/>
        <v>0.021284722222222222</v>
      </c>
      <c r="K43" s="292">
        <v>2</v>
      </c>
      <c r="L43" s="292">
        <v>29</v>
      </c>
      <c r="M43" s="29"/>
    </row>
    <row r="44" spans="1:13" ht="12.75">
      <c r="A44" s="289">
        <f t="shared" si="1"/>
        <v>39</v>
      </c>
      <c r="B44" s="290" t="s">
        <v>93</v>
      </c>
      <c r="C44" s="290" t="s">
        <v>94</v>
      </c>
      <c r="D44" s="289">
        <v>30</v>
      </c>
      <c r="E44" s="289"/>
      <c r="F44" s="289"/>
      <c r="G44" s="291">
        <v>0.02179398148148148</v>
      </c>
      <c r="H44" s="291"/>
      <c r="I44" s="291"/>
      <c r="J44" s="291">
        <f t="shared" si="2"/>
        <v>0.02179398148148148</v>
      </c>
      <c r="K44" s="292">
        <v>3</v>
      </c>
      <c r="L44" s="292">
        <v>28</v>
      </c>
      <c r="M44" s="29"/>
    </row>
    <row r="45" spans="1:13" ht="12.75">
      <c r="A45" s="289">
        <f t="shared" si="1"/>
        <v>40</v>
      </c>
      <c r="B45" s="290" t="s">
        <v>226</v>
      </c>
      <c r="C45" s="290" t="s">
        <v>225</v>
      </c>
      <c r="D45" s="289"/>
      <c r="E45" s="289"/>
      <c r="F45" s="289">
        <v>20</v>
      </c>
      <c r="G45" s="291"/>
      <c r="H45" s="291"/>
      <c r="I45" s="291">
        <v>0.02181712962962963</v>
      </c>
      <c r="J45" s="291">
        <f t="shared" si="2"/>
        <v>0.02181712962962963</v>
      </c>
      <c r="K45" s="292">
        <v>4</v>
      </c>
      <c r="L45" s="292">
        <v>27</v>
      </c>
      <c r="M45" s="29"/>
    </row>
    <row r="46" spans="1:13" ht="12.75">
      <c r="A46" s="289">
        <f t="shared" si="1"/>
        <v>41</v>
      </c>
      <c r="B46" s="290" t="s">
        <v>224</v>
      </c>
      <c r="C46" s="290" t="s">
        <v>223</v>
      </c>
      <c r="D46" s="289"/>
      <c r="E46" s="289"/>
      <c r="F46" s="289">
        <v>21</v>
      </c>
      <c r="G46" s="291"/>
      <c r="H46" s="291"/>
      <c r="I46" s="291">
        <v>0.02210648148148148</v>
      </c>
      <c r="J46" s="291">
        <f t="shared" si="2"/>
        <v>0.02210648148148148</v>
      </c>
      <c r="K46" s="292">
        <v>5</v>
      </c>
      <c r="L46" s="292">
        <v>26</v>
      </c>
      <c r="M46" s="29"/>
    </row>
    <row r="47" spans="1:13" ht="12.75">
      <c r="A47" s="289">
        <f t="shared" si="1"/>
        <v>42</v>
      </c>
      <c r="B47" s="290" t="s">
        <v>9</v>
      </c>
      <c r="C47" s="290" t="s">
        <v>42</v>
      </c>
      <c r="D47" s="289">
        <v>37</v>
      </c>
      <c r="E47" s="289">
        <v>21</v>
      </c>
      <c r="F47" s="289"/>
      <c r="G47" s="291">
        <v>0.02684027777777778</v>
      </c>
      <c r="H47" s="291">
        <v>0.022199074074074076</v>
      </c>
      <c r="I47" s="291"/>
      <c r="J47" s="291">
        <f t="shared" si="2"/>
        <v>0.022199074074074076</v>
      </c>
      <c r="K47" s="292">
        <v>6</v>
      </c>
      <c r="L47" s="292">
        <v>25</v>
      </c>
      <c r="M47" s="29"/>
    </row>
    <row r="48" spans="1:12" ht="12.75">
      <c r="A48" s="293">
        <f t="shared" si="1"/>
        <v>43</v>
      </c>
      <c r="B48" s="294" t="s">
        <v>157</v>
      </c>
      <c r="C48" s="296" t="s">
        <v>158</v>
      </c>
      <c r="D48" s="293">
        <v>33</v>
      </c>
      <c r="E48" s="293">
        <v>22</v>
      </c>
      <c r="F48" s="293">
        <v>24</v>
      </c>
      <c r="G48" s="295">
        <v>0.023333333333333334</v>
      </c>
      <c r="H48" s="295">
        <v>0.022303240740740738</v>
      </c>
      <c r="I48" s="295">
        <v>0.023668981481481485</v>
      </c>
      <c r="J48" s="295">
        <f t="shared" si="2"/>
        <v>0.022303240740740738</v>
      </c>
      <c r="K48" s="296">
        <v>1</v>
      </c>
      <c r="L48" s="296">
        <v>30</v>
      </c>
    </row>
    <row r="49" spans="1:12" ht="12.75">
      <c r="A49" s="293">
        <f t="shared" si="1"/>
        <v>44</v>
      </c>
      <c r="B49" s="294" t="s">
        <v>11</v>
      </c>
      <c r="C49" s="294" t="s">
        <v>35</v>
      </c>
      <c r="D49" s="293">
        <v>32</v>
      </c>
      <c r="E49" s="293"/>
      <c r="F49" s="293">
        <v>22</v>
      </c>
      <c r="G49" s="295">
        <v>0.02310185185185185</v>
      </c>
      <c r="H49" s="295"/>
      <c r="I49" s="295">
        <v>0.022581018518518518</v>
      </c>
      <c r="J49" s="295">
        <f t="shared" si="2"/>
        <v>0.022581018518518518</v>
      </c>
      <c r="K49" s="296">
        <v>2</v>
      </c>
      <c r="L49" s="296">
        <v>29</v>
      </c>
    </row>
    <row r="50" spans="1:12" ht="12.75">
      <c r="A50" s="285">
        <f t="shared" si="1"/>
        <v>45</v>
      </c>
      <c r="B50" s="286" t="s">
        <v>23</v>
      </c>
      <c r="C50" s="286" t="s">
        <v>190</v>
      </c>
      <c r="D50" s="285">
        <v>31</v>
      </c>
      <c r="E50" s="285"/>
      <c r="F50" s="285"/>
      <c r="G50" s="287">
        <v>0.02271990740740741</v>
      </c>
      <c r="H50" s="287"/>
      <c r="I50" s="287"/>
      <c r="J50" s="287">
        <f t="shared" si="2"/>
        <v>0.02271990740740741</v>
      </c>
      <c r="K50" s="288">
        <v>3</v>
      </c>
      <c r="L50" s="288">
        <v>28</v>
      </c>
    </row>
    <row r="51" spans="1:12" ht="12.75">
      <c r="A51" s="293">
        <f t="shared" si="1"/>
        <v>46</v>
      </c>
      <c r="B51" s="294" t="s">
        <v>124</v>
      </c>
      <c r="C51" s="294" t="s">
        <v>125</v>
      </c>
      <c r="D51" s="293">
        <v>34</v>
      </c>
      <c r="E51" s="293">
        <v>23</v>
      </c>
      <c r="F51" s="293">
        <v>23</v>
      </c>
      <c r="G51" s="295">
        <v>0.023414351851851853</v>
      </c>
      <c r="H51" s="295">
        <v>0.022743055555555555</v>
      </c>
      <c r="I51" s="295">
        <v>0.0227662037037037</v>
      </c>
      <c r="J51" s="295">
        <f t="shared" si="2"/>
        <v>0.022743055555555555</v>
      </c>
      <c r="K51" s="296">
        <v>3</v>
      </c>
      <c r="L51" s="296">
        <v>28</v>
      </c>
    </row>
    <row r="52" spans="1:12" ht="12.75">
      <c r="A52" s="293">
        <f t="shared" si="1"/>
        <v>47</v>
      </c>
      <c r="B52" s="294" t="s">
        <v>24</v>
      </c>
      <c r="C52" s="294" t="s">
        <v>244</v>
      </c>
      <c r="D52" s="293"/>
      <c r="E52" s="293">
        <v>24</v>
      </c>
      <c r="F52" s="293"/>
      <c r="G52" s="295"/>
      <c r="H52" s="295">
        <v>0.023576388888888893</v>
      </c>
      <c r="I52" s="295"/>
      <c r="J52" s="295">
        <f t="shared" si="2"/>
        <v>0.023576388888888893</v>
      </c>
      <c r="K52" s="296">
        <v>4</v>
      </c>
      <c r="L52" s="296">
        <v>27</v>
      </c>
    </row>
    <row r="53" spans="1:13" ht="12.75">
      <c r="A53" s="293">
        <f t="shared" si="1"/>
        <v>48</v>
      </c>
      <c r="B53" s="294" t="s">
        <v>230</v>
      </c>
      <c r="C53" s="294" t="s">
        <v>219</v>
      </c>
      <c r="D53" s="293"/>
      <c r="E53" s="293"/>
      <c r="F53" s="293">
        <v>25</v>
      </c>
      <c r="G53" s="295"/>
      <c r="H53" s="295"/>
      <c r="I53" s="295">
        <v>0.024375000000000004</v>
      </c>
      <c r="J53" s="295">
        <f t="shared" si="2"/>
        <v>0.024375000000000004</v>
      </c>
      <c r="K53" s="296">
        <v>5</v>
      </c>
      <c r="L53" s="296">
        <v>26</v>
      </c>
      <c r="M53" s="296" t="s">
        <v>428</v>
      </c>
    </row>
    <row r="54" spans="1:12" ht="12.75">
      <c r="A54" s="293">
        <f t="shared" si="1"/>
        <v>49</v>
      </c>
      <c r="B54" s="294" t="s">
        <v>127</v>
      </c>
      <c r="C54" s="294" t="s">
        <v>128</v>
      </c>
      <c r="D54" s="293">
        <v>35</v>
      </c>
      <c r="E54" s="293"/>
      <c r="F54" s="293"/>
      <c r="G54" s="295">
        <v>0.024641203703703703</v>
      </c>
      <c r="H54" s="295"/>
      <c r="I54" s="295"/>
      <c r="J54" s="295">
        <f t="shared" si="2"/>
        <v>0.024641203703703703</v>
      </c>
      <c r="K54" s="296">
        <v>6</v>
      </c>
      <c r="L54" s="296">
        <v>25</v>
      </c>
    </row>
    <row r="55" spans="1:12" ht="12.75">
      <c r="A55" s="293">
        <f t="shared" si="1"/>
        <v>50</v>
      </c>
      <c r="B55" s="294" t="s">
        <v>15</v>
      </c>
      <c r="C55" s="294" t="s">
        <v>47</v>
      </c>
      <c r="D55" s="293"/>
      <c r="E55" s="293">
        <v>25</v>
      </c>
      <c r="F55" s="293"/>
      <c r="G55" s="295"/>
      <c r="H55" s="295">
        <v>0.02487268518518519</v>
      </c>
      <c r="I55" s="295"/>
      <c r="J55" s="295">
        <f t="shared" si="2"/>
        <v>0.02487268518518519</v>
      </c>
      <c r="K55" s="296">
        <v>7</v>
      </c>
      <c r="L55" s="296">
        <v>24</v>
      </c>
    </row>
    <row r="56" spans="1:13" ht="12.75">
      <c r="A56" s="289">
        <f t="shared" si="1"/>
        <v>51</v>
      </c>
      <c r="B56" s="290" t="s">
        <v>274</v>
      </c>
      <c r="C56" s="290" t="s">
        <v>104</v>
      </c>
      <c r="D56" s="289"/>
      <c r="E56" s="289"/>
      <c r="F56" s="289">
        <v>26</v>
      </c>
      <c r="G56" s="291"/>
      <c r="H56" s="291"/>
      <c r="I56" s="291">
        <v>0.02497685185185185</v>
      </c>
      <c r="J56" s="291">
        <f t="shared" si="2"/>
        <v>0.02497685185185185</v>
      </c>
      <c r="K56" s="292">
        <v>7</v>
      </c>
      <c r="L56" s="292">
        <v>24</v>
      </c>
      <c r="M56" s="29"/>
    </row>
    <row r="57" spans="1:13" ht="12.75">
      <c r="A57" s="289">
        <f t="shared" si="1"/>
        <v>52</v>
      </c>
      <c r="B57" s="290" t="s">
        <v>427</v>
      </c>
      <c r="C57" s="290" t="s">
        <v>200</v>
      </c>
      <c r="D57" s="289"/>
      <c r="E57" s="289"/>
      <c r="F57" s="289">
        <v>27</v>
      </c>
      <c r="G57" s="291"/>
      <c r="H57" s="291"/>
      <c r="I57" s="291">
        <v>0.025104166666666664</v>
      </c>
      <c r="J57" s="291">
        <f t="shared" si="2"/>
        <v>0.025104166666666664</v>
      </c>
      <c r="K57" s="292">
        <v>8</v>
      </c>
      <c r="L57" s="292">
        <v>23</v>
      </c>
      <c r="M57" s="29"/>
    </row>
    <row r="58" spans="1:12" ht="12.75">
      <c r="A58" s="293">
        <f t="shared" si="1"/>
        <v>53</v>
      </c>
      <c r="B58" s="294" t="s">
        <v>238</v>
      </c>
      <c r="C58" s="294" t="s">
        <v>239</v>
      </c>
      <c r="D58" s="293"/>
      <c r="E58" s="293">
        <v>26</v>
      </c>
      <c r="F58" s="293"/>
      <c r="G58" s="295"/>
      <c r="H58" s="295">
        <v>0.025543981481481483</v>
      </c>
      <c r="I58" s="295"/>
      <c r="J58" s="295">
        <f t="shared" si="2"/>
        <v>0.025543981481481483</v>
      </c>
      <c r="K58" s="296">
        <v>8</v>
      </c>
      <c r="L58" s="296">
        <v>23</v>
      </c>
    </row>
    <row r="59" spans="1:12" ht="12.75">
      <c r="A59" s="293">
        <f t="shared" si="1"/>
        <v>54</v>
      </c>
      <c r="B59" s="294" t="s">
        <v>123</v>
      </c>
      <c r="C59" s="294" t="s">
        <v>94</v>
      </c>
      <c r="D59" s="293">
        <v>36</v>
      </c>
      <c r="E59" s="293"/>
      <c r="F59" s="293"/>
      <c r="G59" s="295">
        <v>0.02596064814814815</v>
      </c>
      <c r="H59" s="295"/>
      <c r="I59" s="295"/>
      <c r="J59" s="295">
        <f t="shared" si="2"/>
        <v>0.02596064814814815</v>
      </c>
      <c r="K59" s="296">
        <v>9</v>
      </c>
      <c r="L59" s="296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29" sqref="A29:IV29"/>
    </sheetView>
  </sheetViews>
  <sheetFormatPr defaultColWidth="9.140625" defaultRowHeight="12.75"/>
  <cols>
    <col min="2" max="2" width="10.57421875" style="0" bestFit="1" customWidth="1"/>
    <col min="3" max="3" width="10.7109375" style="0" bestFit="1" customWidth="1"/>
    <col min="4" max="4" width="9.140625" style="308" customWidth="1"/>
  </cols>
  <sheetData>
    <row r="1" spans="1:4" s="5" customFormat="1" ht="18.75">
      <c r="A1" s="4" t="s">
        <v>240</v>
      </c>
      <c r="B1" s="4"/>
      <c r="C1"/>
      <c r="D1" s="298"/>
    </row>
    <row r="2" spans="1:4" s="5" customFormat="1" ht="18.75">
      <c r="A2" s="4"/>
      <c r="B2" s="4"/>
      <c r="C2"/>
      <c r="D2" s="298"/>
    </row>
    <row r="3" spans="1:4" s="8" customFormat="1" ht="15">
      <c r="A3" s="7" t="s">
        <v>75</v>
      </c>
      <c r="B3" s="7"/>
      <c r="D3" s="299"/>
    </row>
    <row r="4" spans="1:6" s="5" customFormat="1" ht="15">
      <c r="A4" s="9" t="s">
        <v>76</v>
      </c>
      <c r="B4" s="10" t="s">
        <v>77</v>
      </c>
      <c r="C4" s="10" t="s">
        <v>78</v>
      </c>
      <c r="D4" s="300" t="s">
        <v>79</v>
      </c>
      <c r="E4" s="8" t="s">
        <v>76</v>
      </c>
      <c r="F4" s="8" t="s">
        <v>426</v>
      </c>
    </row>
    <row r="5" spans="1:8" ht="15">
      <c r="A5" s="267">
        <v>1</v>
      </c>
      <c r="B5" s="268" t="s">
        <v>0</v>
      </c>
      <c r="C5" s="268" t="s">
        <v>29</v>
      </c>
      <c r="D5" s="301">
        <v>0.06620370370370371</v>
      </c>
      <c r="E5" s="269">
        <v>1</v>
      </c>
      <c r="F5" s="269">
        <v>30</v>
      </c>
      <c r="G5" s="11"/>
      <c r="H5" s="270"/>
    </row>
    <row r="6" spans="1:8" ht="15">
      <c r="A6" s="272">
        <f>1+A5</f>
        <v>2</v>
      </c>
      <c r="B6" s="273" t="s">
        <v>1</v>
      </c>
      <c r="C6" s="273" t="s">
        <v>30</v>
      </c>
      <c r="D6" s="302">
        <v>0.07100694444444444</v>
      </c>
      <c r="E6" s="297">
        <v>1</v>
      </c>
      <c r="F6" s="275">
        <v>30</v>
      </c>
      <c r="G6" s="11"/>
      <c r="H6" s="276"/>
    </row>
    <row r="7" spans="1:8" ht="15">
      <c r="A7" s="272">
        <f aca="true" t="shared" si="0" ref="A7:A29">1+A6</f>
        <v>3</v>
      </c>
      <c r="B7" s="273" t="s">
        <v>1</v>
      </c>
      <c r="C7" s="273" t="s">
        <v>31</v>
      </c>
      <c r="D7" s="302">
        <v>0.07270833333333333</v>
      </c>
      <c r="E7" s="297">
        <v>2</v>
      </c>
      <c r="F7" s="275">
        <v>29</v>
      </c>
      <c r="G7" s="11"/>
      <c r="H7" s="276"/>
    </row>
    <row r="8" spans="1:8" ht="15">
      <c r="A8" s="272">
        <f t="shared" si="0"/>
        <v>4</v>
      </c>
      <c r="B8" s="273" t="s">
        <v>205</v>
      </c>
      <c r="C8" s="273" t="s">
        <v>204</v>
      </c>
      <c r="D8" s="302">
        <v>0.0731712962962963</v>
      </c>
      <c r="E8" s="297">
        <v>3</v>
      </c>
      <c r="F8" s="275">
        <v>28</v>
      </c>
      <c r="G8" s="11"/>
      <c r="H8" s="276"/>
    </row>
    <row r="9" spans="1:8" ht="15">
      <c r="A9" s="272">
        <f t="shared" si="0"/>
        <v>5</v>
      </c>
      <c r="B9" s="273" t="s">
        <v>181</v>
      </c>
      <c r="C9" s="273" t="s">
        <v>182</v>
      </c>
      <c r="D9" s="302">
        <v>0.07445601851851852</v>
      </c>
      <c r="E9" s="297">
        <v>4</v>
      </c>
      <c r="F9" s="275">
        <v>27</v>
      </c>
      <c r="G9" s="11"/>
      <c r="H9" s="276"/>
    </row>
    <row r="10" spans="1:8" ht="12.75">
      <c r="A10" s="277">
        <f t="shared" si="0"/>
        <v>6</v>
      </c>
      <c r="B10" s="278" t="s">
        <v>129</v>
      </c>
      <c r="C10" s="278" t="s">
        <v>130</v>
      </c>
      <c r="D10" s="303">
        <v>0.07714120370370371</v>
      </c>
      <c r="E10" s="280">
        <v>1</v>
      </c>
      <c r="F10" s="280">
        <v>30</v>
      </c>
      <c r="G10" s="11"/>
      <c r="H10" s="276"/>
    </row>
    <row r="11" spans="1:8" ht="15">
      <c r="A11" s="272">
        <f t="shared" si="0"/>
        <v>7</v>
      </c>
      <c r="B11" s="273" t="s">
        <v>12</v>
      </c>
      <c r="C11" s="273" t="s">
        <v>44</v>
      </c>
      <c r="D11" s="302">
        <v>0.07736111111111112</v>
      </c>
      <c r="E11" s="297">
        <v>5</v>
      </c>
      <c r="F11" s="275">
        <v>26</v>
      </c>
      <c r="G11" s="11"/>
      <c r="H11" s="276"/>
    </row>
    <row r="12" spans="1:8" ht="12.75">
      <c r="A12" s="277">
        <f t="shared" si="0"/>
        <v>8</v>
      </c>
      <c r="B12" s="278" t="s">
        <v>142</v>
      </c>
      <c r="C12" s="278" t="s">
        <v>143</v>
      </c>
      <c r="D12" s="303">
        <v>0.0775</v>
      </c>
      <c r="E12" s="280">
        <v>2</v>
      </c>
      <c r="F12" s="280">
        <v>29</v>
      </c>
      <c r="G12" s="11"/>
      <c r="H12" s="276"/>
    </row>
    <row r="13" spans="1:8" s="5" customFormat="1" ht="12.75">
      <c r="A13" s="281">
        <f t="shared" si="0"/>
        <v>9</v>
      </c>
      <c r="B13" s="282" t="s">
        <v>66</v>
      </c>
      <c r="C13" s="282" t="s">
        <v>59</v>
      </c>
      <c r="D13" s="304">
        <v>0.07887731481481482</v>
      </c>
      <c r="E13" s="284">
        <v>1</v>
      </c>
      <c r="F13" s="284">
        <v>30</v>
      </c>
      <c r="G13" s="11"/>
      <c r="H13" s="276"/>
    </row>
    <row r="14" spans="1:8" ht="12.75">
      <c r="A14" s="277">
        <f t="shared" si="0"/>
        <v>10</v>
      </c>
      <c r="B14" s="278" t="s">
        <v>65</v>
      </c>
      <c r="C14" s="278" t="s">
        <v>179</v>
      </c>
      <c r="D14" s="303">
        <v>0.08012731481481482</v>
      </c>
      <c r="E14" s="280">
        <v>3</v>
      </c>
      <c r="F14" s="280">
        <v>28</v>
      </c>
      <c r="G14" s="11"/>
      <c r="H14" s="276"/>
    </row>
    <row r="15" spans="1:8" ht="12.75">
      <c r="A15" s="277">
        <f t="shared" si="0"/>
        <v>11</v>
      </c>
      <c r="B15" s="278" t="s">
        <v>86</v>
      </c>
      <c r="C15" s="278" t="s">
        <v>187</v>
      </c>
      <c r="D15" s="303">
        <v>0.08013888888888888</v>
      </c>
      <c r="E15" s="280">
        <v>4</v>
      </c>
      <c r="F15" s="280">
        <v>27</v>
      </c>
      <c r="G15" s="11"/>
      <c r="H15" s="276"/>
    </row>
    <row r="16" spans="1:8" ht="12.75">
      <c r="A16" s="277">
        <f t="shared" si="0"/>
        <v>12</v>
      </c>
      <c r="B16" s="278" t="s">
        <v>21</v>
      </c>
      <c r="C16" s="278" t="s">
        <v>42</v>
      </c>
      <c r="D16" s="303">
        <v>0.08248842592592592</v>
      </c>
      <c r="E16" s="280">
        <v>5</v>
      </c>
      <c r="F16" s="280">
        <v>26</v>
      </c>
      <c r="G16" s="11"/>
      <c r="H16" s="276"/>
    </row>
    <row r="17" spans="1:8" ht="15">
      <c r="A17" s="272">
        <f t="shared" si="0"/>
        <v>13</v>
      </c>
      <c r="B17" s="273" t="s">
        <v>3</v>
      </c>
      <c r="C17" s="273" t="s">
        <v>241</v>
      </c>
      <c r="D17" s="302">
        <v>0.08452546296296297</v>
      </c>
      <c r="E17" s="297">
        <v>6</v>
      </c>
      <c r="F17" s="275">
        <v>25</v>
      </c>
      <c r="G17" s="11"/>
      <c r="H17" s="276"/>
    </row>
    <row r="18" spans="1:8" s="5" customFormat="1" ht="12.75">
      <c r="A18" s="281">
        <f t="shared" si="0"/>
        <v>14</v>
      </c>
      <c r="B18" s="282" t="s">
        <v>120</v>
      </c>
      <c r="C18" s="282" t="s">
        <v>121</v>
      </c>
      <c r="D18" s="304">
        <v>0.08726851851851852</v>
      </c>
      <c r="E18" s="284">
        <v>2</v>
      </c>
      <c r="F18" s="284">
        <v>29</v>
      </c>
      <c r="G18" s="11"/>
      <c r="H18" s="276"/>
    </row>
    <row r="19" spans="1:8" s="5" customFormat="1" ht="12.75">
      <c r="A19" s="281">
        <f t="shared" si="0"/>
        <v>15</v>
      </c>
      <c r="B19" s="282" t="s">
        <v>242</v>
      </c>
      <c r="C19" s="282" t="s">
        <v>219</v>
      </c>
      <c r="D19" s="304">
        <v>0.08800925925925925</v>
      </c>
      <c r="E19" s="284">
        <v>3</v>
      </c>
      <c r="F19" s="284">
        <v>28</v>
      </c>
      <c r="G19" s="11"/>
      <c r="H19" s="276"/>
    </row>
    <row r="20" spans="1:8" s="5" customFormat="1" ht="12.75">
      <c r="A20" s="285">
        <f t="shared" si="0"/>
        <v>16</v>
      </c>
      <c r="B20" s="286" t="s">
        <v>243</v>
      </c>
      <c r="C20" s="286" t="s">
        <v>220</v>
      </c>
      <c r="D20" s="305">
        <v>0.09625</v>
      </c>
      <c r="E20" s="288">
        <v>1</v>
      </c>
      <c r="F20" s="288">
        <v>30</v>
      </c>
      <c r="G20" s="11"/>
      <c r="H20" s="276"/>
    </row>
    <row r="21" spans="1:8" ht="12.75">
      <c r="A21" s="277">
        <f t="shared" si="0"/>
        <v>17</v>
      </c>
      <c r="B21" s="278" t="s">
        <v>18</v>
      </c>
      <c r="C21" s="278" t="s">
        <v>51</v>
      </c>
      <c r="D21" s="303">
        <v>0.10123842592592593</v>
      </c>
      <c r="E21" s="280">
        <v>6</v>
      </c>
      <c r="F21" s="280">
        <v>25</v>
      </c>
      <c r="G21" s="11"/>
      <c r="H21" s="276"/>
    </row>
    <row r="22" spans="1:8" ht="12.75">
      <c r="A22" s="289">
        <f t="shared" si="0"/>
        <v>18</v>
      </c>
      <c r="B22" s="290" t="s">
        <v>129</v>
      </c>
      <c r="C22" s="290" t="s">
        <v>35</v>
      </c>
      <c r="D22" s="306">
        <v>0.10393518518518519</v>
      </c>
      <c r="E22" s="292">
        <v>1</v>
      </c>
      <c r="F22" s="292">
        <v>30</v>
      </c>
      <c r="G22" s="11"/>
      <c r="H22" s="276"/>
    </row>
    <row r="23" spans="1:8" ht="12.75">
      <c r="A23" s="289">
        <f t="shared" si="0"/>
        <v>19</v>
      </c>
      <c r="B23" s="290" t="s">
        <v>9</v>
      </c>
      <c r="C23" s="290" t="s">
        <v>42</v>
      </c>
      <c r="D23" s="306">
        <v>0.1048148148148148</v>
      </c>
      <c r="E23" s="292">
        <v>2</v>
      </c>
      <c r="F23" s="292">
        <v>29</v>
      </c>
      <c r="G23" s="11"/>
      <c r="H23" s="276"/>
    </row>
    <row r="24" spans="1:8" ht="12.75">
      <c r="A24" s="289">
        <f t="shared" si="0"/>
        <v>20</v>
      </c>
      <c r="B24" s="290" t="s">
        <v>93</v>
      </c>
      <c r="C24" s="290" t="s">
        <v>94</v>
      </c>
      <c r="D24" s="306">
        <v>0.10818287037037037</v>
      </c>
      <c r="E24" s="292">
        <v>3</v>
      </c>
      <c r="F24" s="292">
        <v>28</v>
      </c>
      <c r="G24" s="11"/>
      <c r="H24" s="276"/>
    </row>
    <row r="25" spans="1:8" ht="12.75">
      <c r="A25" s="293">
        <f t="shared" si="0"/>
        <v>21</v>
      </c>
      <c r="B25" s="294" t="s">
        <v>157</v>
      </c>
      <c r="C25" s="294" t="s">
        <v>158</v>
      </c>
      <c r="D25" s="307">
        <v>0.10864583333333333</v>
      </c>
      <c r="E25" s="296">
        <v>1</v>
      </c>
      <c r="F25" s="296">
        <v>30</v>
      </c>
      <c r="G25" s="11"/>
      <c r="H25" s="276"/>
    </row>
    <row r="26" spans="1:8" s="5" customFormat="1" ht="12.75">
      <c r="A26" s="285">
        <f t="shared" si="0"/>
        <v>22</v>
      </c>
      <c r="B26" s="286" t="s">
        <v>168</v>
      </c>
      <c r="C26" s="286" t="s">
        <v>169</v>
      </c>
      <c r="D26" s="305">
        <v>0.11099537037037037</v>
      </c>
      <c r="E26" s="288">
        <v>2</v>
      </c>
      <c r="F26" s="288">
        <v>29</v>
      </c>
      <c r="G26" s="11"/>
      <c r="H26" s="276"/>
    </row>
    <row r="27" spans="1:8" ht="12.75">
      <c r="A27" s="293">
        <f t="shared" si="0"/>
        <v>23</v>
      </c>
      <c r="B27" s="294" t="s">
        <v>24</v>
      </c>
      <c r="C27" s="294" t="s">
        <v>244</v>
      </c>
      <c r="D27" s="307">
        <v>0.11427083333333332</v>
      </c>
      <c r="E27" s="296">
        <v>2</v>
      </c>
      <c r="F27" s="296">
        <v>29</v>
      </c>
      <c r="G27" s="11"/>
      <c r="H27" s="276"/>
    </row>
    <row r="28" spans="1:8" ht="12.75">
      <c r="A28" s="293">
        <f t="shared" si="0"/>
        <v>24</v>
      </c>
      <c r="B28" s="294" t="s">
        <v>124</v>
      </c>
      <c r="C28" s="294" t="s">
        <v>125</v>
      </c>
      <c r="D28" s="307">
        <v>0.11458333333333333</v>
      </c>
      <c r="E28" s="296">
        <v>3</v>
      </c>
      <c r="F28" s="296">
        <v>28</v>
      </c>
      <c r="G28" s="11"/>
      <c r="H28" s="276"/>
    </row>
    <row r="29" spans="1:8" ht="12.75">
      <c r="A29" s="293">
        <f t="shared" si="0"/>
        <v>25</v>
      </c>
      <c r="B29" s="294" t="s">
        <v>123</v>
      </c>
      <c r="C29" s="294" t="s">
        <v>94</v>
      </c>
      <c r="D29" s="307">
        <v>0.12800925925925927</v>
      </c>
      <c r="E29" s="296">
        <v>4</v>
      </c>
      <c r="F29" s="296">
        <v>27</v>
      </c>
      <c r="G29" s="11"/>
      <c r="H29" s="276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bestFit="1" customWidth="1"/>
    <col min="3" max="3" width="10.7109375" style="0" bestFit="1" customWidth="1"/>
  </cols>
  <sheetData>
    <row r="1" spans="1:3" s="5" customFormat="1" ht="18.75">
      <c r="A1" s="4" t="s">
        <v>231</v>
      </c>
      <c r="B1" s="4"/>
      <c r="C1"/>
    </row>
    <row r="2" spans="1:3" s="5" customFormat="1" ht="18.75">
      <c r="A2" s="4"/>
      <c r="B2" s="4"/>
      <c r="C2"/>
    </row>
    <row r="3" spans="1:2" s="8" customFormat="1" ht="15">
      <c r="A3" s="7" t="s">
        <v>75</v>
      </c>
      <c r="B3" s="7"/>
    </row>
    <row r="4" spans="1:5" s="5" customFormat="1" ht="15">
      <c r="A4" s="9" t="s">
        <v>76</v>
      </c>
      <c r="B4" s="10" t="s">
        <v>77</v>
      </c>
      <c r="C4" s="10" t="s">
        <v>78</v>
      </c>
      <c r="D4" s="8" t="s">
        <v>76</v>
      </c>
      <c r="E4" s="8" t="s">
        <v>426</v>
      </c>
    </row>
    <row r="5" spans="1:3" ht="12.75">
      <c r="A5" s="1">
        <v>1</v>
      </c>
      <c r="B5" t="s">
        <v>197</v>
      </c>
      <c r="C5" t="s">
        <v>196</v>
      </c>
    </row>
    <row r="6" spans="1:3" ht="12.75">
      <c r="A6" s="1">
        <v>2</v>
      </c>
      <c r="B6" t="s">
        <v>199</v>
      </c>
      <c r="C6" t="s">
        <v>198</v>
      </c>
    </row>
    <row r="7" spans="1:7" ht="15">
      <c r="A7" s="267">
        <v>3</v>
      </c>
      <c r="B7" s="268" t="s">
        <v>24</v>
      </c>
      <c r="C7" s="268" t="s">
        <v>147</v>
      </c>
      <c r="D7" s="269">
        <v>1</v>
      </c>
      <c r="E7" s="269">
        <v>30</v>
      </c>
      <c r="F7" s="11"/>
      <c r="G7" s="270"/>
    </row>
    <row r="8" spans="1:7" ht="15">
      <c r="A8" s="267">
        <v>4</v>
      </c>
      <c r="B8" s="268" t="s">
        <v>176</v>
      </c>
      <c r="C8" s="268" t="s">
        <v>177</v>
      </c>
      <c r="D8" s="269">
        <v>2</v>
      </c>
      <c r="E8" s="269">
        <v>29</v>
      </c>
      <c r="F8" s="11"/>
      <c r="G8" s="270"/>
    </row>
    <row r="9" spans="1:7" ht="15">
      <c r="A9" s="267">
        <v>5</v>
      </c>
      <c r="B9" s="268" t="s">
        <v>18</v>
      </c>
      <c r="C9" s="268" t="s">
        <v>201</v>
      </c>
      <c r="D9" s="269">
        <v>3</v>
      </c>
      <c r="E9" s="269">
        <v>28</v>
      </c>
      <c r="F9" s="11"/>
      <c r="G9" s="270"/>
    </row>
    <row r="10" spans="1:7" ht="15">
      <c r="A10" s="267">
        <v>6</v>
      </c>
      <c r="B10" s="268" t="s">
        <v>14</v>
      </c>
      <c r="C10" s="268" t="s">
        <v>46</v>
      </c>
      <c r="D10" s="269">
        <v>4</v>
      </c>
      <c r="E10" s="269">
        <v>27</v>
      </c>
      <c r="F10" s="11"/>
      <c r="G10" s="270"/>
    </row>
    <row r="11" spans="1:7" ht="15">
      <c r="A11" s="267">
        <v>7</v>
      </c>
      <c r="B11" s="268" t="s">
        <v>0</v>
      </c>
      <c r="C11" s="268" t="s">
        <v>29</v>
      </c>
      <c r="D11" s="269">
        <v>5</v>
      </c>
      <c r="E11" s="269">
        <v>26</v>
      </c>
      <c r="F11" s="11"/>
      <c r="G11" s="270"/>
    </row>
    <row r="12" spans="1:7" ht="15">
      <c r="A12" s="267">
        <v>8</v>
      </c>
      <c r="B12" s="268" t="s">
        <v>23</v>
      </c>
      <c r="C12" s="268" t="s">
        <v>151</v>
      </c>
      <c r="D12" s="269">
        <v>6</v>
      </c>
      <c r="E12" s="269">
        <v>25</v>
      </c>
      <c r="F12" s="11"/>
      <c r="G12" s="270"/>
    </row>
    <row r="13" spans="1:7" ht="15">
      <c r="A13" s="267">
        <v>9</v>
      </c>
      <c r="B13" s="268" t="s">
        <v>203</v>
      </c>
      <c r="C13" s="268" t="s">
        <v>202</v>
      </c>
      <c r="D13" s="269">
        <v>7</v>
      </c>
      <c r="E13" s="269">
        <v>24</v>
      </c>
      <c r="F13" s="11"/>
      <c r="G13" s="270"/>
    </row>
    <row r="14" spans="1:7" ht="15">
      <c r="A14" s="267">
        <v>10</v>
      </c>
      <c r="B14" s="268" t="s">
        <v>5</v>
      </c>
      <c r="C14" s="268" t="s">
        <v>37</v>
      </c>
      <c r="D14" s="269">
        <v>8</v>
      </c>
      <c r="E14" s="269">
        <v>23</v>
      </c>
      <c r="F14" s="11"/>
      <c r="G14" s="270"/>
    </row>
    <row r="15" spans="1:7" ht="15">
      <c r="A15" s="272">
        <v>11</v>
      </c>
      <c r="B15" s="273" t="s">
        <v>205</v>
      </c>
      <c r="C15" s="273" t="s">
        <v>204</v>
      </c>
      <c r="D15" s="297">
        <v>1</v>
      </c>
      <c r="E15" s="275">
        <v>30</v>
      </c>
      <c r="F15" s="11"/>
      <c r="G15" s="276"/>
    </row>
    <row r="16" spans="1:3" ht="12.75">
      <c r="A16" s="1">
        <v>12</v>
      </c>
      <c r="B16" t="s">
        <v>207</v>
      </c>
      <c r="C16" t="s">
        <v>206</v>
      </c>
    </row>
    <row r="17" spans="1:7" ht="15">
      <c r="A17" s="267">
        <v>13</v>
      </c>
      <c r="B17" s="268" t="s">
        <v>103</v>
      </c>
      <c r="C17" s="268" t="s">
        <v>104</v>
      </c>
      <c r="D17" s="269">
        <v>9</v>
      </c>
      <c r="E17" s="269">
        <v>22</v>
      </c>
      <c r="F17" s="11"/>
      <c r="G17" s="270"/>
    </row>
    <row r="18" spans="1:7" ht="15">
      <c r="A18" s="272">
        <v>14</v>
      </c>
      <c r="B18" s="273" t="s">
        <v>12</v>
      </c>
      <c r="C18" s="273" t="s">
        <v>44</v>
      </c>
      <c r="D18" s="297">
        <v>2</v>
      </c>
      <c r="E18" s="275">
        <v>29</v>
      </c>
      <c r="F18" s="11"/>
      <c r="G18" s="276"/>
    </row>
    <row r="19" spans="1:7" ht="15">
      <c r="A19" s="267">
        <v>15</v>
      </c>
      <c r="B19" s="268" t="s">
        <v>6</v>
      </c>
      <c r="C19" s="268" t="s">
        <v>39</v>
      </c>
      <c r="D19" s="269">
        <v>10</v>
      </c>
      <c r="E19" s="269">
        <v>21</v>
      </c>
      <c r="F19" s="11"/>
      <c r="G19" s="270"/>
    </row>
    <row r="20" spans="1:7" ht="15">
      <c r="A20" s="272">
        <v>16</v>
      </c>
      <c r="B20" s="273" t="s">
        <v>1</v>
      </c>
      <c r="C20" s="273" t="s">
        <v>31</v>
      </c>
      <c r="D20" s="297">
        <v>3</v>
      </c>
      <c r="E20" s="275">
        <v>28</v>
      </c>
      <c r="F20" s="11"/>
      <c r="G20" s="276"/>
    </row>
    <row r="21" spans="1:7" ht="15">
      <c r="A21" s="272">
        <v>17</v>
      </c>
      <c r="B21" s="273" t="s">
        <v>184</v>
      </c>
      <c r="C21" s="273" t="s">
        <v>185</v>
      </c>
      <c r="D21" s="297">
        <v>4</v>
      </c>
      <c r="E21" s="275">
        <v>27</v>
      </c>
      <c r="F21" s="11"/>
      <c r="G21" s="276"/>
    </row>
    <row r="22" spans="1:7" ht="15">
      <c r="A22" s="272">
        <v>18</v>
      </c>
      <c r="B22" s="273" t="s">
        <v>131</v>
      </c>
      <c r="C22" s="273" t="s">
        <v>132</v>
      </c>
      <c r="D22" s="297">
        <v>5</v>
      </c>
      <c r="E22" s="275">
        <v>26</v>
      </c>
      <c r="F22" s="11"/>
      <c r="G22" s="276"/>
    </row>
    <row r="23" spans="1:7" ht="15">
      <c r="A23" s="272">
        <v>19</v>
      </c>
      <c r="B23" s="273" t="s">
        <v>133</v>
      </c>
      <c r="C23" s="273" t="s">
        <v>134</v>
      </c>
      <c r="D23" s="297">
        <v>6</v>
      </c>
      <c r="E23" s="275">
        <v>25</v>
      </c>
      <c r="F23" s="11"/>
      <c r="G23" s="276"/>
    </row>
    <row r="24" spans="1:7" ht="12.75">
      <c r="A24" s="277">
        <v>20</v>
      </c>
      <c r="B24" s="278" t="s">
        <v>136</v>
      </c>
      <c r="C24" s="278" t="s">
        <v>208</v>
      </c>
      <c r="D24" s="280">
        <v>1</v>
      </c>
      <c r="E24" s="280">
        <v>30</v>
      </c>
      <c r="F24" s="11"/>
      <c r="G24" s="276"/>
    </row>
    <row r="25" spans="1:7" ht="12.75">
      <c r="A25" s="277">
        <v>21</v>
      </c>
      <c r="B25" s="278" t="s">
        <v>118</v>
      </c>
      <c r="C25" s="278" t="s">
        <v>209</v>
      </c>
      <c r="D25" s="280">
        <v>2</v>
      </c>
      <c r="E25" s="280">
        <v>29</v>
      </c>
      <c r="F25" s="11"/>
      <c r="G25" s="276"/>
    </row>
    <row r="26" spans="1:7" ht="12.75">
      <c r="A26" s="277">
        <v>22</v>
      </c>
      <c r="B26" s="278" t="s">
        <v>193</v>
      </c>
      <c r="C26" s="278" t="s">
        <v>194</v>
      </c>
      <c r="D26" s="280">
        <v>3</v>
      </c>
      <c r="E26" s="280">
        <v>28</v>
      </c>
      <c r="F26" s="11"/>
      <c r="G26" s="276"/>
    </row>
    <row r="27" spans="1:7" ht="12.75">
      <c r="A27" s="277">
        <v>23</v>
      </c>
      <c r="B27" s="278" t="s">
        <v>211</v>
      </c>
      <c r="C27" s="278" t="s">
        <v>210</v>
      </c>
      <c r="D27" s="280">
        <v>4</v>
      </c>
      <c r="E27" s="280">
        <v>27</v>
      </c>
      <c r="F27" s="11"/>
      <c r="G27" s="276"/>
    </row>
    <row r="28" spans="1:7" ht="15">
      <c r="A28" s="272">
        <v>24</v>
      </c>
      <c r="B28" s="273" t="s">
        <v>3</v>
      </c>
      <c r="C28" s="273" t="s">
        <v>35</v>
      </c>
      <c r="D28" s="297">
        <v>7</v>
      </c>
      <c r="E28" s="275">
        <v>24</v>
      </c>
      <c r="F28" s="11"/>
      <c r="G28" s="276"/>
    </row>
    <row r="29" spans="1:7" ht="12.75">
      <c r="A29" s="277">
        <v>25</v>
      </c>
      <c r="B29" s="278" t="s">
        <v>213</v>
      </c>
      <c r="C29" s="278" t="s">
        <v>212</v>
      </c>
      <c r="D29" s="280">
        <v>5</v>
      </c>
      <c r="E29" s="280">
        <v>26</v>
      </c>
      <c r="F29" s="11"/>
      <c r="G29" s="276"/>
    </row>
    <row r="30" spans="1:7" ht="12.75">
      <c r="A30" s="277">
        <v>26</v>
      </c>
      <c r="B30" s="278" t="s">
        <v>23</v>
      </c>
      <c r="C30" s="278" t="s">
        <v>214</v>
      </c>
      <c r="D30" s="280">
        <v>6</v>
      </c>
      <c r="E30" s="280">
        <v>25</v>
      </c>
      <c r="F30" s="11"/>
      <c r="G30" s="276"/>
    </row>
    <row r="31" spans="1:7" ht="12.75">
      <c r="A31" s="277">
        <v>27</v>
      </c>
      <c r="B31" s="278" t="s">
        <v>129</v>
      </c>
      <c r="C31" s="278" t="s">
        <v>215</v>
      </c>
      <c r="D31" s="280">
        <v>7</v>
      </c>
      <c r="E31" s="280">
        <v>24</v>
      </c>
      <c r="F31" s="11"/>
      <c r="G31" s="276"/>
    </row>
    <row r="32" spans="1:7" ht="12.75">
      <c r="A32" s="277">
        <v>28</v>
      </c>
      <c r="B32" s="278" t="s">
        <v>21</v>
      </c>
      <c r="C32" s="278" t="s">
        <v>42</v>
      </c>
      <c r="D32" s="280">
        <v>8</v>
      </c>
      <c r="E32" s="280">
        <v>23</v>
      </c>
      <c r="F32" s="11"/>
      <c r="G32" s="276"/>
    </row>
    <row r="33" spans="1:7" ht="12.75">
      <c r="A33" s="277">
        <v>29</v>
      </c>
      <c r="B33" s="278" t="s">
        <v>129</v>
      </c>
      <c r="C33" s="278" t="s">
        <v>130</v>
      </c>
      <c r="D33" s="280">
        <v>9</v>
      </c>
      <c r="E33" s="280">
        <v>22</v>
      </c>
      <c r="F33" s="11"/>
      <c r="G33" s="276"/>
    </row>
    <row r="34" spans="1:7" s="5" customFormat="1" ht="12.75">
      <c r="A34" s="281">
        <v>30</v>
      </c>
      <c r="B34" s="282" t="s">
        <v>86</v>
      </c>
      <c r="C34" s="282" t="s">
        <v>216</v>
      </c>
      <c r="D34" s="284">
        <v>1</v>
      </c>
      <c r="E34" s="284">
        <v>30</v>
      </c>
      <c r="F34" s="11"/>
      <c r="G34" s="276"/>
    </row>
    <row r="35" spans="1:7" s="5" customFormat="1" ht="12.75">
      <c r="A35" s="281">
        <v>31</v>
      </c>
      <c r="B35" s="282" t="s">
        <v>218</v>
      </c>
      <c r="C35" s="282" t="s">
        <v>217</v>
      </c>
      <c r="D35" s="284">
        <v>2</v>
      </c>
      <c r="E35" s="284">
        <v>29</v>
      </c>
      <c r="F35" s="11"/>
      <c r="G35" s="276"/>
    </row>
    <row r="36" spans="1:7" ht="12.75">
      <c r="A36" s="277">
        <v>32</v>
      </c>
      <c r="B36" s="278" t="s">
        <v>18</v>
      </c>
      <c r="C36" s="278" t="s">
        <v>51</v>
      </c>
      <c r="D36" s="280">
        <v>10</v>
      </c>
      <c r="E36" s="280">
        <v>21</v>
      </c>
      <c r="F36" s="11"/>
      <c r="G36" s="276"/>
    </row>
    <row r="37" spans="1:7" ht="12.75">
      <c r="A37" s="277">
        <v>33</v>
      </c>
      <c r="B37" s="278" t="s">
        <v>23</v>
      </c>
      <c r="C37" s="278" t="s">
        <v>135</v>
      </c>
      <c r="D37" s="280">
        <v>11</v>
      </c>
      <c r="E37" s="280">
        <v>20</v>
      </c>
      <c r="F37" s="11"/>
      <c r="G37" s="276"/>
    </row>
    <row r="38" spans="1:7" s="5" customFormat="1" ht="12.75">
      <c r="A38" s="281">
        <v>34</v>
      </c>
      <c r="B38" s="282" t="s">
        <v>66</v>
      </c>
      <c r="C38" s="282" t="s">
        <v>219</v>
      </c>
      <c r="D38" s="284">
        <v>3</v>
      </c>
      <c r="E38" s="284">
        <v>28</v>
      </c>
      <c r="F38" s="11"/>
      <c r="G38" s="276"/>
    </row>
    <row r="39" spans="1:7" s="5" customFormat="1" ht="12.75">
      <c r="A39" s="281">
        <v>35</v>
      </c>
      <c r="B39" s="282" t="s">
        <v>63</v>
      </c>
      <c r="C39" s="282" t="s">
        <v>69</v>
      </c>
      <c r="D39" s="284">
        <v>4</v>
      </c>
      <c r="E39" s="284">
        <v>27</v>
      </c>
      <c r="F39" s="11"/>
      <c r="G39" s="276"/>
    </row>
    <row r="40" spans="1:7" s="5" customFormat="1" ht="12.75">
      <c r="A40" s="285">
        <v>36</v>
      </c>
      <c r="B40" s="286" t="s">
        <v>221</v>
      </c>
      <c r="C40" s="286" t="s">
        <v>220</v>
      </c>
      <c r="D40" s="288">
        <v>1</v>
      </c>
      <c r="E40" s="288">
        <v>30</v>
      </c>
      <c r="F40" s="11"/>
      <c r="G40" s="276"/>
    </row>
    <row r="41" spans="1:7" s="5" customFormat="1" ht="12.75">
      <c r="A41" s="285">
        <v>37</v>
      </c>
      <c r="B41" s="286" t="s">
        <v>22</v>
      </c>
      <c r="C41" s="286" t="s">
        <v>46</v>
      </c>
      <c r="D41" s="288">
        <v>2</v>
      </c>
      <c r="E41" s="288">
        <v>29</v>
      </c>
      <c r="F41" s="11"/>
      <c r="G41" s="276"/>
    </row>
    <row r="42" spans="1:7" s="5" customFormat="1" ht="12.75">
      <c r="A42" s="285">
        <v>38</v>
      </c>
      <c r="B42" s="286" t="s">
        <v>159</v>
      </c>
      <c r="C42" s="286" t="s">
        <v>164</v>
      </c>
      <c r="D42" s="288">
        <v>3</v>
      </c>
      <c r="E42" s="288">
        <v>28</v>
      </c>
      <c r="F42" s="11"/>
      <c r="G42" s="276"/>
    </row>
    <row r="43" spans="1:7" s="5" customFormat="1" ht="12.75">
      <c r="A43" s="281">
        <v>39</v>
      </c>
      <c r="B43" s="282" t="s">
        <v>213</v>
      </c>
      <c r="C43" s="282" t="s">
        <v>216</v>
      </c>
      <c r="D43" s="284">
        <v>5</v>
      </c>
      <c r="E43" s="284">
        <v>26</v>
      </c>
      <c r="F43" s="11"/>
      <c r="G43" s="276"/>
    </row>
    <row r="44" spans="1:7" s="5" customFormat="1" ht="12.75">
      <c r="A44" s="281">
        <v>40</v>
      </c>
      <c r="B44" s="282" t="s">
        <v>66</v>
      </c>
      <c r="C44" s="282" t="s">
        <v>72</v>
      </c>
      <c r="D44" s="284">
        <v>6</v>
      </c>
      <c r="E44" s="284">
        <v>25</v>
      </c>
      <c r="F44" s="11"/>
      <c r="G44" s="276"/>
    </row>
    <row r="45" spans="1:7" s="5" customFormat="1" ht="12.75">
      <c r="A45" s="285">
        <v>41</v>
      </c>
      <c r="B45" s="286" t="s">
        <v>13</v>
      </c>
      <c r="C45" s="286" t="s">
        <v>45</v>
      </c>
      <c r="D45" s="288">
        <v>4</v>
      </c>
      <c r="E45" s="288">
        <v>27</v>
      </c>
      <c r="F45" s="11"/>
      <c r="G45" s="276"/>
    </row>
    <row r="46" spans="1:7" s="5" customFormat="1" ht="12.75">
      <c r="A46" s="281">
        <v>42</v>
      </c>
      <c r="B46" s="282" t="s">
        <v>222</v>
      </c>
      <c r="C46" s="282" t="s">
        <v>132</v>
      </c>
      <c r="D46" s="284">
        <v>7</v>
      </c>
      <c r="E46" s="284">
        <v>24</v>
      </c>
      <c r="F46" s="11"/>
      <c r="G46" s="276"/>
    </row>
    <row r="47" spans="1:7" ht="12.75">
      <c r="A47" s="289">
        <v>43</v>
      </c>
      <c r="B47" s="290" t="s">
        <v>129</v>
      </c>
      <c r="C47" s="290" t="s">
        <v>35</v>
      </c>
      <c r="D47" s="292">
        <v>1</v>
      </c>
      <c r="E47" s="292">
        <v>30</v>
      </c>
      <c r="F47" s="11"/>
      <c r="G47" s="276"/>
    </row>
    <row r="48" spans="1:7" ht="12.75">
      <c r="A48" s="289">
        <v>44</v>
      </c>
      <c r="B48" s="290" t="s">
        <v>224</v>
      </c>
      <c r="C48" s="290" t="s">
        <v>223</v>
      </c>
      <c r="D48" s="292">
        <v>2</v>
      </c>
      <c r="E48" s="292">
        <v>29</v>
      </c>
      <c r="F48" s="11"/>
      <c r="G48" s="276"/>
    </row>
    <row r="49" spans="1:7" ht="12.75">
      <c r="A49" s="289">
        <v>45</v>
      </c>
      <c r="B49" s="290" t="s">
        <v>226</v>
      </c>
      <c r="C49" s="290" t="s">
        <v>225</v>
      </c>
      <c r="D49" s="292">
        <v>3</v>
      </c>
      <c r="E49" s="292">
        <v>28</v>
      </c>
      <c r="F49" s="11"/>
      <c r="G49" s="276"/>
    </row>
    <row r="50" spans="1:7" ht="12.75">
      <c r="A50" s="289">
        <v>46</v>
      </c>
      <c r="B50" s="290" t="s">
        <v>228</v>
      </c>
      <c r="C50" s="290" t="s">
        <v>227</v>
      </c>
      <c r="D50" s="292">
        <v>4</v>
      </c>
      <c r="E50" s="292">
        <v>27</v>
      </c>
      <c r="F50" s="11"/>
      <c r="G50" s="276"/>
    </row>
    <row r="51" spans="1:7" ht="12.75">
      <c r="A51" s="289">
        <v>47</v>
      </c>
      <c r="B51" s="290" t="s">
        <v>229</v>
      </c>
      <c r="C51" s="290" t="s">
        <v>200</v>
      </c>
      <c r="D51" s="292">
        <v>5</v>
      </c>
      <c r="E51" s="292">
        <v>26</v>
      </c>
      <c r="F51" s="11"/>
      <c r="G51" s="276"/>
    </row>
    <row r="52" spans="1:7" ht="12.75">
      <c r="A52" s="293">
        <v>48</v>
      </c>
      <c r="B52" s="294" t="s">
        <v>124</v>
      </c>
      <c r="C52" s="294" t="s">
        <v>125</v>
      </c>
      <c r="D52" s="296">
        <v>1</v>
      </c>
      <c r="E52" s="296">
        <v>30</v>
      </c>
      <c r="F52" s="11"/>
      <c r="G52" s="276"/>
    </row>
    <row r="53" spans="1:7" ht="12.75">
      <c r="A53" s="289">
        <v>49</v>
      </c>
      <c r="B53" s="290" t="s">
        <v>93</v>
      </c>
      <c r="C53" s="290" t="s">
        <v>94</v>
      </c>
      <c r="D53" s="292">
        <v>6</v>
      </c>
      <c r="E53" s="292">
        <v>25</v>
      </c>
      <c r="F53" s="11"/>
      <c r="G53" s="276"/>
    </row>
    <row r="54" spans="1:7" ht="12.75">
      <c r="A54" s="293">
        <v>50</v>
      </c>
      <c r="B54" s="294" t="s">
        <v>127</v>
      </c>
      <c r="C54" s="294" t="s">
        <v>128</v>
      </c>
      <c r="D54" s="296">
        <v>2</v>
      </c>
      <c r="E54" s="296">
        <v>29</v>
      </c>
      <c r="F54" s="11"/>
      <c r="G54" s="276"/>
    </row>
    <row r="55" spans="1:7" ht="12.75">
      <c r="A55" s="293">
        <v>51</v>
      </c>
      <c r="B55" s="294" t="s">
        <v>230</v>
      </c>
      <c r="C55" s="294" t="s">
        <v>219</v>
      </c>
      <c r="D55" s="296">
        <v>3</v>
      </c>
      <c r="E55" s="296">
        <v>28</v>
      </c>
      <c r="F55" s="11"/>
      <c r="G55" s="276"/>
    </row>
    <row r="56" spans="1:7" ht="12.75">
      <c r="A56" s="293">
        <v>52</v>
      </c>
      <c r="B56" s="294" t="s">
        <v>11</v>
      </c>
      <c r="C56" s="294" t="s">
        <v>35</v>
      </c>
      <c r="D56" s="296">
        <v>4</v>
      </c>
      <c r="E56" s="296">
        <v>27</v>
      </c>
      <c r="F56" s="11"/>
      <c r="G56" s="276"/>
    </row>
    <row r="57" spans="1:7" ht="12.75">
      <c r="A57" s="293">
        <v>53</v>
      </c>
      <c r="B57" s="294" t="s">
        <v>157</v>
      </c>
      <c r="C57" s="294" t="s">
        <v>158</v>
      </c>
      <c r="D57" s="296">
        <v>5</v>
      </c>
      <c r="E57" s="296">
        <v>26</v>
      </c>
      <c r="F57" s="11"/>
      <c r="G57" s="276"/>
    </row>
    <row r="58" spans="1:7" ht="12.75">
      <c r="A58" s="293">
        <v>54</v>
      </c>
      <c r="B58" s="294" t="s">
        <v>123</v>
      </c>
      <c r="C58" s="294" t="s">
        <v>94</v>
      </c>
      <c r="D58" s="296">
        <v>6</v>
      </c>
      <c r="E58" s="296">
        <v>25</v>
      </c>
      <c r="F58" s="11"/>
      <c r="G58" s="276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46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57421875" style="0" bestFit="1" customWidth="1"/>
    <col min="3" max="3" width="10.7109375" style="0" bestFit="1" customWidth="1"/>
    <col min="4" max="4" width="9.140625" style="3" customWidth="1"/>
    <col min="5" max="5" width="10.00390625" style="0" bestFit="1" customWidth="1"/>
    <col min="7" max="7" width="9.7109375" style="0" bestFit="1" customWidth="1"/>
  </cols>
  <sheetData>
    <row r="1" spans="1:3" s="5" customFormat="1" ht="18.75">
      <c r="A1" s="4" t="s">
        <v>645</v>
      </c>
      <c r="B1" s="4"/>
      <c r="C1"/>
    </row>
    <row r="2" spans="1:3" s="5" customFormat="1" ht="18.75">
      <c r="A2" s="4"/>
      <c r="B2" s="4"/>
      <c r="C2"/>
    </row>
    <row r="3" spans="1:2" s="8" customFormat="1" ht="15">
      <c r="A3" s="7" t="s">
        <v>75</v>
      </c>
      <c r="B3" s="7"/>
    </row>
    <row r="4" spans="1:7" s="5" customFormat="1" ht="15">
      <c r="A4" s="9" t="s">
        <v>76</v>
      </c>
      <c r="B4" s="10" t="s">
        <v>77</v>
      </c>
      <c r="C4" s="10" t="s">
        <v>78</v>
      </c>
      <c r="D4" s="6" t="s">
        <v>79</v>
      </c>
      <c r="E4" s="8" t="s">
        <v>76</v>
      </c>
      <c r="F4" s="8" t="s">
        <v>426</v>
      </c>
      <c r="G4" s="6" t="s">
        <v>74</v>
      </c>
    </row>
    <row r="5" spans="1:8" ht="15">
      <c r="A5" s="1">
        <v>1</v>
      </c>
      <c r="B5" s="268" t="s">
        <v>7</v>
      </c>
      <c r="C5" s="268" t="s">
        <v>40</v>
      </c>
      <c r="D5" s="271">
        <v>0.011967592592592592</v>
      </c>
      <c r="E5" s="269">
        <v>1</v>
      </c>
      <c r="F5" s="269">
        <v>30</v>
      </c>
      <c r="G5" s="11">
        <v>42504</v>
      </c>
      <c r="H5" s="270"/>
    </row>
    <row r="6" spans="1:8" ht="15">
      <c r="A6" s="1">
        <f>1+A5</f>
        <v>2</v>
      </c>
      <c r="B6" s="268" t="s">
        <v>248</v>
      </c>
      <c r="C6" s="268" t="s">
        <v>37</v>
      </c>
      <c r="D6" s="271">
        <v>0.012546296296296297</v>
      </c>
      <c r="E6" s="269">
        <v>2</v>
      </c>
      <c r="F6" s="269">
        <v>29</v>
      </c>
      <c r="G6" s="11">
        <v>42623</v>
      </c>
      <c r="H6" s="270"/>
    </row>
    <row r="7" spans="1:8" ht="15">
      <c r="A7" s="1">
        <f aca="true" t="shared" si="0" ref="A7:A70">1+A6</f>
        <v>3</v>
      </c>
      <c r="B7" s="268" t="s">
        <v>6</v>
      </c>
      <c r="C7" s="268" t="s">
        <v>39</v>
      </c>
      <c r="D7" s="271">
        <v>0.012951388888888887</v>
      </c>
      <c r="E7" s="269">
        <v>3</v>
      </c>
      <c r="F7" s="269">
        <v>28</v>
      </c>
      <c r="G7" s="11">
        <v>42567</v>
      </c>
      <c r="H7" s="336"/>
    </row>
    <row r="8" spans="1:8" ht="15">
      <c r="A8" s="1">
        <f t="shared" si="0"/>
        <v>4</v>
      </c>
      <c r="B8" s="268" t="s">
        <v>23</v>
      </c>
      <c r="C8" s="268" t="s">
        <v>151</v>
      </c>
      <c r="D8" s="271">
        <v>0.01300925925925926</v>
      </c>
      <c r="E8" s="269">
        <v>4</v>
      </c>
      <c r="F8" s="269">
        <v>27</v>
      </c>
      <c r="G8" s="11">
        <v>42700</v>
      </c>
      <c r="H8" s="336"/>
    </row>
    <row r="9" spans="1:8" ht="15">
      <c r="A9" s="1">
        <f t="shared" si="0"/>
        <v>5</v>
      </c>
      <c r="B9" s="268" t="s">
        <v>5</v>
      </c>
      <c r="C9" s="268" t="s">
        <v>37</v>
      </c>
      <c r="D9" s="271">
        <v>0.013148148148148147</v>
      </c>
      <c r="E9" s="269">
        <v>5</v>
      </c>
      <c r="F9" s="269">
        <v>26</v>
      </c>
      <c r="G9" s="11">
        <v>42504</v>
      </c>
      <c r="H9" s="270"/>
    </row>
    <row r="10" spans="1:8" ht="15">
      <c r="A10" s="1">
        <f t="shared" si="0"/>
        <v>6</v>
      </c>
      <c r="B10" s="268" t="s">
        <v>24</v>
      </c>
      <c r="C10" s="268" t="s">
        <v>275</v>
      </c>
      <c r="D10" s="271">
        <v>0.013333333333333334</v>
      </c>
      <c r="E10" s="269">
        <v>6</v>
      </c>
      <c r="F10" s="269">
        <v>25</v>
      </c>
      <c r="G10" s="11">
        <v>42567</v>
      </c>
      <c r="H10" s="270"/>
    </row>
    <row r="11" spans="1:7" ht="12.75">
      <c r="A11" s="1">
        <f t="shared" si="0"/>
        <v>7</v>
      </c>
      <c r="B11" s="14" t="s">
        <v>191</v>
      </c>
      <c r="C11" s="14" t="s">
        <v>192</v>
      </c>
      <c r="D11" s="2">
        <v>0.013356481481481483</v>
      </c>
      <c r="G11" s="11">
        <v>42448</v>
      </c>
    </row>
    <row r="12" spans="1:8" ht="15">
      <c r="A12" s="1">
        <f t="shared" si="0"/>
        <v>8</v>
      </c>
      <c r="B12" s="273" t="s">
        <v>205</v>
      </c>
      <c r="C12" s="273" t="s">
        <v>204</v>
      </c>
      <c r="D12" s="274">
        <v>0.013819444444444445</v>
      </c>
      <c r="E12" s="275">
        <v>1</v>
      </c>
      <c r="F12" s="275">
        <v>30</v>
      </c>
      <c r="G12" s="11">
        <v>42518</v>
      </c>
      <c r="H12" s="276"/>
    </row>
    <row r="13" spans="1:8" ht="15">
      <c r="A13" s="1">
        <f t="shared" si="0"/>
        <v>9</v>
      </c>
      <c r="B13" s="268" t="s">
        <v>246</v>
      </c>
      <c r="C13" s="268" t="s">
        <v>42</v>
      </c>
      <c r="D13" s="271">
        <v>0.013935185185185184</v>
      </c>
      <c r="E13" s="269">
        <v>7</v>
      </c>
      <c r="F13" s="269">
        <v>24</v>
      </c>
      <c r="G13" s="11">
        <v>42448</v>
      </c>
      <c r="H13" s="270"/>
    </row>
    <row r="14" spans="1:8" ht="15">
      <c r="A14" s="1">
        <f t="shared" si="0"/>
        <v>10</v>
      </c>
      <c r="B14" s="273" t="s">
        <v>105</v>
      </c>
      <c r="C14" s="273" t="s">
        <v>106</v>
      </c>
      <c r="D14" s="274">
        <v>0.014016203703703704</v>
      </c>
      <c r="E14" s="275">
        <v>2</v>
      </c>
      <c r="F14" s="275">
        <v>29</v>
      </c>
      <c r="G14" s="11">
        <v>42595</v>
      </c>
      <c r="H14" s="276"/>
    </row>
    <row r="15" spans="1:8" ht="15">
      <c r="A15" s="1">
        <f t="shared" si="0"/>
        <v>11</v>
      </c>
      <c r="B15" s="273" t="s">
        <v>62</v>
      </c>
      <c r="C15" s="273" t="s">
        <v>68</v>
      </c>
      <c r="D15" s="274">
        <v>0.01423611111111111</v>
      </c>
      <c r="E15" s="275">
        <v>3</v>
      </c>
      <c r="F15" s="275">
        <v>28</v>
      </c>
      <c r="G15" s="11">
        <v>42392</v>
      </c>
      <c r="H15" s="276"/>
    </row>
    <row r="16" spans="1:8" ht="12.75">
      <c r="A16" s="1">
        <f t="shared" si="0"/>
        <v>12</v>
      </c>
      <c r="B16" s="280" t="s">
        <v>24</v>
      </c>
      <c r="C16" s="280" t="s">
        <v>58</v>
      </c>
      <c r="D16" s="279">
        <v>0.01423611111111111</v>
      </c>
      <c r="E16" s="356">
        <v>1</v>
      </c>
      <c r="F16" s="280">
        <v>30</v>
      </c>
      <c r="G16" s="11">
        <v>42651</v>
      </c>
      <c r="H16" s="335"/>
    </row>
    <row r="17" spans="1:8" ht="15">
      <c r="A17" s="1">
        <f t="shared" si="0"/>
        <v>13</v>
      </c>
      <c r="B17" s="273" t="s">
        <v>1</v>
      </c>
      <c r="C17" s="273" t="s">
        <v>31</v>
      </c>
      <c r="D17" s="274">
        <v>0.014282407407407409</v>
      </c>
      <c r="E17" s="297">
        <v>4</v>
      </c>
      <c r="F17" s="275">
        <v>27</v>
      </c>
      <c r="G17" s="11">
        <v>42483</v>
      </c>
      <c r="H17" s="335"/>
    </row>
    <row r="18" spans="1:8" ht="15">
      <c r="A18" s="1">
        <f t="shared" si="0"/>
        <v>14</v>
      </c>
      <c r="B18" s="273" t="s">
        <v>24</v>
      </c>
      <c r="C18" s="273" t="s">
        <v>271</v>
      </c>
      <c r="D18" s="274">
        <v>0.014351851851851852</v>
      </c>
      <c r="E18" s="297">
        <v>5</v>
      </c>
      <c r="F18" s="275">
        <v>26</v>
      </c>
      <c r="G18" s="11">
        <v>42560</v>
      </c>
      <c r="H18" s="335"/>
    </row>
    <row r="19" spans="1:8" ht="12.75">
      <c r="A19" s="1">
        <f t="shared" si="0"/>
        <v>15</v>
      </c>
      <c r="B19" s="280" t="s">
        <v>65</v>
      </c>
      <c r="C19" s="280" t="s">
        <v>179</v>
      </c>
      <c r="D19" s="279">
        <v>0.014421296296296295</v>
      </c>
      <c r="E19" s="280">
        <v>2</v>
      </c>
      <c r="F19" s="280">
        <v>29</v>
      </c>
      <c r="G19" s="11">
        <v>42518</v>
      </c>
      <c r="H19" s="335"/>
    </row>
    <row r="20" spans="1:8" ht="15">
      <c r="A20" s="1">
        <f t="shared" si="0"/>
        <v>16</v>
      </c>
      <c r="B20" s="273" t="s">
        <v>129</v>
      </c>
      <c r="C20" s="273" t="s">
        <v>264</v>
      </c>
      <c r="D20" s="274">
        <v>0.014513888888888889</v>
      </c>
      <c r="E20" s="275">
        <v>6</v>
      </c>
      <c r="F20" s="275">
        <v>25</v>
      </c>
      <c r="G20" s="11">
        <v>42497</v>
      </c>
      <c r="H20" s="335"/>
    </row>
    <row r="21" spans="1:7" ht="12.75">
      <c r="A21" s="1">
        <f t="shared" si="0"/>
        <v>17</v>
      </c>
      <c r="B21" s="14" t="s">
        <v>474</v>
      </c>
      <c r="C21" s="14" t="s">
        <v>595</v>
      </c>
      <c r="D21" s="2">
        <v>0.014583333333333332</v>
      </c>
      <c r="G21" s="11">
        <v>42595</v>
      </c>
    </row>
    <row r="22" spans="1:8" ht="15">
      <c r="A22" s="1">
        <f t="shared" si="0"/>
        <v>18</v>
      </c>
      <c r="B22" s="273" t="s">
        <v>3</v>
      </c>
      <c r="C22" s="273" t="s">
        <v>35</v>
      </c>
      <c r="D22" s="274">
        <v>0.014594907407407405</v>
      </c>
      <c r="E22" s="275">
        <v>7</v>
      </c>
      <c r="F22" s="275">
        <v>24</v>
      </c>
      <c r="G22" s="11">
        <v>42595</v>
      </c>
      <c r="H22" s="276"/>
    </row>
    <row r="23" spans="1:8" ht="15">
      <c r="A23" s="1">
        <f t="shared" si="0"/>
        <v>19</v>
      </c>
      <c r="B23" s="273" t="s">
        <v>12</v>
      </c>
      <c r="C23" s="273" t="s">
        <v>44</v>
      </c>
      <c r="D23" s="274">
        <v>0.014652777777777778</v>
      </c>
      <c r="E23" s="297" t="s">
        <v>596</v>
      </c>
      <c r="F23" s="275">
        <v>23</v>
      </c>
      <c r="G23" s="11">
        <v>42406</v>
      </c>
      <c r="H23" s="276"/>
    </row>
    <row r="24" spans="1:8" ht="15">
      <c r="A24" s="1">
        <f t="shared" si="0"/>
        <v>20</v>
      </c>
      <c r="B24" s="273" t="s">
        <v>133</v>
      </c>
      <c r="C24" s="273" t="s">
        <v>134</v>
      </c>
      <c r="D24" s="274">
        <v>0.014652777777777778</v>
      </c>
      <c r="E24" s="297" t="s">
        <v>596</v>
      </c>
      <c r="F24" s="275">
        <v>23</v>
      </c>
      <c r="G24" s="11">
        <v>42420</v>
      </c>
      <c r="H24" s="276"/>
    </row>
    <row r="25" spans="1:8" ht="15">
      <c r="A25" s="1">
        <f t="shared" si="0"/>
        <v>21</v>
      </c>
      <c r="B25" s="273" t="s">
        <v>149</v>
      </c>
      <c r="C25" s="273" t="s">
        <v>236</v>
      </c>
      <c r="D25" s="274">
        <v>0.014664351851851852</v>
      </c>
      <c r="E25" s="275">
        <v>10</v>
      </c>
      <c r="F25" s="275">
        <v>21</v>
      </c>
      <c r="G25" s="11">
        <v>42595</v>
      </c>
      <c r="H25" s="276"/>
    </row>
    <row r="26" spans="1:8" ht="15">
      <c r="A26" s="1">
        <f t="shared" si="0"/>
        <v>22</v>
      </c>
      <c r="B26" s="273" t="s">
        <v>184</v>
      </c>
      <c r="C26" s="273" t="s">
        <v>185</v>
      </c>
      <c r="D26" s="274">
        <v>0.014675925925925926</v>
      </c>
      <c r="E26" s="275">
        <v>11</v>
      </c>
      <c r="F26" s="275">
        <v>20</v>
      </c>
      <c r="G26" s="11">
        <v>42574</v>
      </c>
      <c r="H26" s="276"/>
    </row>
    <row r="27" spans="1:8" ht="15">
      <c r="A27" s="1">
        <f t="shared" si="0"/>
        <v>23</v>
      </c>
      <c r="B27" s="273" t="s">
        <v>131</v>
      </c>
      <c r="C27" s="273" t="s">
        <v>132</v>
      </c>
      <c r="D27" s="274">
        <v>0.014780092592592595</v>
      </c>
      <c r="E27" s="275">
        <v>12</v>
      </c>
      <c r="F27" s="275">
        <v>19</v>
      </c>
      <c r="G27" s="11">
        <v>42714</v>
      </c>
      <c r="H27" s="276"/>
    </row>
    <row r="28" spans="1:7" ht="12.75">
      <c r="A28" s="1">
        <f t="shared" si="0"/>
        <v>24</v>
      </c>
      <c r="B28" s="14" t="s">
        <v>24</v>
      </c>
      <c r="C28" s="14" t="s">
        <v>269</v>
      </c>
      <c r="D28" s="2">
        <v>0.014791666666666668</v>
      </c>
      <c r="G28" s="11">
        <v>42539</v>
      </c>
    </row>
    <row r="29" spans="1:8" ht="12.75">
      <c r="A29" s="1">
        <f t="shared" si="0"/>
        <v>25</v>
      </c>
      <c r="B29" s="278" t="s">
        <v>142</v>
      </c>
      <c r="C29" s="278" t="s">
        <v>143</v>
      </c>
      <c r="D29" s="279">
        <v>0.01480324074074074</v>
      </c>
      <c r="E29" s="280">
        <v>3</v>
      </c>
      <c r="F29" s="280">
        <v>28</v>
      </c>
      <c r="G29" s="11">
        <v>42532</v>
      </c>
      <c r="H29" s="335"/>
    </row>
    <row r="30" spans="1:8" ht="12.75">
      <c r="A30" s="1">
        <f t="shared" si="0"/>
        <v>26</v>
      </c>
      <c r="B30" s="278" t="s">
        <v>129</v>
      </c>
      <c r="C30" s="278" t="s">
        <v>130</v>
      </c>
      <c r="D30" s="279">
        <v>0.014930555555555556</v>
      </c>
      <c r="E30" s="356">
        <v>4</v>
      </c>
      <c r="F30" s="280">
        <v>27</v>
      </c>
      <c r="G30" s="11">
        <v>42609</v>
      </c>
      <c r="H30" s="276"/>
    </row>
    <row r="31" spans="1:7" ht="12.75">
      <c r="A31" s="1">
        <f t="shared" si="0"/>
        <v>27</v>
      </c>
      <c r="B31" s="14" t="s">
        <v>205</v>
      </c>
      <c r="C31" s="14" t="s">
        <v>610</v>
      </c>
      <c r="D31" s="2">
        <v>0.014953703703703705</v>
      </c>
      <c r="G31" s="11">
        <v>42721</v>
      </c>
    </row>
    <row r="32" spans="1:8" ht="12.75">
      <c r="A32" s="1">
        <f t="shared" si="0"/>
        <v>28</v>
      </c>
      <c r="B32" s="280" t="s">
        <v>211</v>
      </c>
      <c r="C32" s="280" t="s">
        <v>210</v>
      </c>
      <c r="D32" s="279">
        <v>0.015000000000000001</v>
      </c>
      <c r="E32" s="280">
        <v>5</v>
      </c>
      <c r="F32" s="280">
        <v>26</v>
      </c>
      <c r="G32" s="11">
        <v>42525</v>
      </c>
      <c r="H32" s="335"/>
    </row>
    <row r="33" spans="1:8" ht="12.75">
      <c r="A33" s="1">
        <f t="shared" si="0"/>
        <v>29</v>
      </c>
      <c r="B33" s="278" t="s">
        <v>20</v>
      </c>
      <c r="C33" s="278" t="s">
        <v>54</v>
      </c>
      <c r="D33" s="279">
        <v>0.01511574074074074</v>
      </c>
      <c r="E33" s="280">
        <v>6</v>
      </c>
      <c r="F33" s="280">
        <v>25</v>
      </c>
      <c r="G33" s="11">
        <v>42553</v>
      </c>
      <c r="H33" s="276"/>
    </row>
    <row r="34" spans="1:8" ht="15">
      <c r="A34" s="1">
        <f t="shared" si="0"/>
        <v>30</v>
      </c>
      <c r="B34" s="268" t="s">
        <v>14</v>
      </c>
      <c r="C34" s="268" t="s">
        <v>46</v>
      </c>
      <c r="D34" s="271">
        <v>0.015231481481481483</v>
      </c>
      <c r="E34" s="269">
        <v>8</v>
      </c>
      <c r="F34" s="269">
        <v>23</v>
      </c>
      <c r="G34" s="11">
        <v>42434</v>
      </c>
      <c r="H34" s="270"/>
    </row>
    <row r="35" spans="1:8" s="5" customFormat="1" ht="12.75">
      <c r="A35" s="1">
        <f t="shared" si="0"/>
        <v>31</v>
      </c>
      <c r="B35" s="282" t="s">
        <v>93</v>
      </c>
      <c r="C35" s="282" t="s">
        <v>148</v>
      </c>
      <c r="D35" s="283">
        <v>0.01525462962962963</v>
      </c>
      <c r="E35" s="284">
        <v>1</v>
      </c>
      <c r="F35" s="284">
        <v>30</v>
      </c>
      <c r="G35" s="11">
        <v>42553</v>
      </c>
      <c r="H35" s="276"/>
    </row>
    <row r="36" spans="1:8" s="5" customFormat="1" ht="12.75">
      <c r="A36" s="1">
        <f t="shared" si="0"/>
        <v>32</v>
      </c>
      <c r="B36" s="278" t="s">
        <v>21</v>
      </c>
      <c r="C36" s="278" t="s">
        <v>42</v>
      </c>
      <c r="D36" s="279">
        <v>0.01537037037037037</v>
      </c>
      <c r="E36" s="280">
        <v>7</v>
      </c>
      <c r="F36" s="280">
        <v>24</v>
      </c>
      <c r="G36" s="11">
        <v>42588</v>
      </c>
      <c r="H36" s="276"/>
    </row>
    <row r="37" spans="1:8" ht="12.75">
      <c r="A37" s="1">
        <f t="shared" si="0"/>
        <v>33</v>
      </c>
      <c r="B37" s="280" t="s">
        <v>152</v>
      </c>
      <c r="C37" s="280" t="s">
        <v>42</v>
      </c>
      <c r="D37" s="279">
        <v>0.015439814814814816</v>
      </c>
      <c r="E37" s="280">
        <v>8</v>
      </c>
      <c r="F37" s="280">
        <v>23</v>
      </c>
      <c r="G37" s="11">
        <v>42532</v>
      </c>
      <c r="H37" s="335"/>
    </row>
    <row r="38" spans="1:8" ht="12.75">
      <c r="A38" s="1">
        <f t="shared" si="0"/>
        <v>34</v>
      </c>
      <c r="B38" s="278" t="s">
        <v>193</v>
      </c>
      <c r="C38" s="278" t="s">
        <v>194</v>
      </c>
      <c r="D38" s="279">
        <v>0.015613425925925926</v>
      </c>
      <c r="E38" s="280">
        <v>9</v>
      </c>
      <c r="F38" s="280">
        <v>22</v>
      </c>
      <c r="G38" s="11">
        <v>42497</v>
      </c>
      <c r="H38" s="335"/>
    </row>
    <row r="39" spans="1:8" s="5" customFormat="1" ht="12.75">
      <c r="A39" s="1">
        <f t="shared" si="0"/>
        <v>35</v>
      </c>
      <c r="B39" s="278" t="s">
        <v>86</v>
      </c>
      <c r="C39" s="278" t="s">
        <v>187</v>
      </c>
      <c r="D39" s="279">
        <v>0.015787037037037037</v>
      </c>
      <c r="E39" s="280">
        <v>10</v>
      </c>
      <c r="F39" s="280">
        <v>21</v>
      </c>
      <c r="G39" s="11">
        <v>42420</v>
      </c>
      <c r="H39" s="276"/>
    </row>
    <row r="40" spans="1:8" s="5" customFormat="1" ht="12.75">
      <c r="A40" s="1">
        <f t="shared" si="0"/>
        <v>36</v>
      </c>
      <c r="B40" t="s">
        <v>64</v>
      </c>
      <c r="C40" t="s">
        <v>70</v>
      </c>
      <c r="D40" s="2">
        <v>0.015902777777777776</v>
      </c>
      <c r="E40"/>
      <c r="F40"/>
      <c r="G40" s="11">
        <v>42392</v>
      </c>
      <c r="H40"/>
    </row>
    <row r="41" spans="1:8" s="5" customFormat="1" ht="12.75">
      <c r="A41" s="1">
        <f t="shared" si="0"/>
        <v>37</v>
      </c>
      <c r="B41" s="14" t="s">
        <v>136</v>
      </c>
      <c r="C41" s="14" t="s">
        <v>165</v>
      </c>
      <c r="D41" s="2">
        <v>0.015914351851851853</v>
      </c>
      <c r="E41"/>
      <c r="F41"/>
      <c r="G41" s="11">
        <v>42707</v>
      </c>
      <c r="H41"/>
    </row>
    <row r="42" spans="1:8" s="5" customFormat="1" ht="15">
      <c r="A42" s="1">
        <f t="shared" si="0"/>
        <v>38</v>
      </c>
      <c r="B42" s="273" t="s">
        <v>19</v>
      </c>
      <c r="C42" s="273" t="s">
        <v>53</v>
      </c>
      <c r="D42" s="274">
        <v>0.015983796296296295</v>
      </c>
      <c r="E42" s="275">
        <v>13</v>
      </c>
      <c r="F42" s="275">
        <v>18</v>
      </c>
      <c r="G42" s="11">
        <v>42497</v>
      </c>
      <c r="H42" s="276"/>
    </row>
    <row r="43" spans="1:8" s="5" customFormat="1" ht="12.75">
      <c r="A43" s="1">
        <f t="shared" si="0"/>
        <v>39</v>
      </c>
      <c r="B43" s="282" t="s">
        <v>66</v>
      </c>
      <c r="C43" s="282" t="s">
        <v>59</v>
      </c>
      <c r="D43" s="283">
        <v>0.016145833333333335</v>
      </c>
      <c r="E43" s="284">
        <v>2</v>
      </c>
      <c r="F43" s="284">
        <v>29</v>
      </c>
      <c r="G43" s="11">
        <v>42518</v>
      </c>
      <c r="H43" s="276"/>
    </row>
    <row r="44" spans="1:8" ht="12.75">
      <c r="A44" s="1">
        <f t="shared" si="0"/>
        <v>40</v>
      </c>
      <c r="B44" s="280" t="s">
        <v>62</v>
      </c>
      <c r="C44" s="280" t="s">
        <v>212</v>
      </c>
      <c r="D44" s="279">
        <v>0.016203703703703703</v>
      </c>
      <c r="E44" s="280">
        <v>11</v>
      </c>
      <c r="F44" s="280">
        <v>20</v>
      </c>
      <c r="G44" s="11">
        <v>42595</v>
      </c>
      <c r="H44" s="335"/>
    </row>
    <row r="45" spans="1:8" s="5" customFormat="1" ht="12.75">
      <c r="A45" s="1">
        <f t="shared" si="0"/>
        <v>41</v>
      </c>
      <c r="B45" s="282" t="s">
        <v>62</v>
      </c>
      <c r="C45" s="282" t="s">
        <v>122</v>
      </c>
      <c r="D45" s="283">
        <v>0.01622685185185185</v>
      </c>
      <c r="E45" s="284">
        <v>3</v>
      </c>
      <c r="F45" s="284">
        <v>28</v>
      </c>
      <c r="G45" s="11">
        <v>42609</v>
      </c>
      <c r="H45" s="276"/>
    </row>
    <row r="46" spans="1:8" ht="12.75">
      <c r="A46" s="1">
        <f t="shared" si="0"/>
        <v>42</v>
      </c>
      <c r="B46" s="278" t="s">
        <v>18</v>
      </c>
      <c r="C46" s="278" t="s">
        <v>51</v>
      </c>
      <c r="D46" s="279">
        <v>0.01638888888888889</v>
      </c>
      <c r="E46" s="280">
        <v>12</v>
      </c>
      <c r="F46" s="280">
        <v>19</v>
      </c>
      <c r="G46" s="11">
        <v>42567</v>
      </c>
      <c r="H46" s="276"/>
    </row>
    <row r="47" spans="1:8" s="5" customFormat="1" ht="12.75">
      <c r="A47" s="1">
        <f t="shared" si="0"/>
        <v>43</v>
      </c>
      <c r="B47" s="284" t="s">
        <v>86</v>
      </c>
      <c r="C47" s="284" t="s">
        <v>216</v>
      </c>
      <c r="D47" s="283">
        <v>0.01638888888888889</v>
      </c>
      <c r="E47" s="284">
        <v>4</v>
      </c>
      <c r="F47" s="284">
        <v>27</v>
      </c>
      <c r="G47" s="11">
        <v>42581</v>
      </c>
      <c r="H47" s="335"/>
    </row>
    <row r="48" spans="1:8" s="5" customFormat="1" ht="12.75">
      <c r="A48" s="1">
        <f t="shared" si="0"/>
        <v>44</v>
      </c>
      <c r="B48" s="282" t="s">
        <v>82</v>
      </c>
      <c r="C48" s="282" t="s">
        <v>122</v>
      </c>
      <c r="D48" s="283">
        <v>0.016458333333333332</v>
      </c>
      <c r="E48" s="284">
        <v>5</v>
      </c>
      <c r="F48" s="284">
        <v>26</v>
      </c>
      <c r="G48" s="11">
        <v>42392</v>
      </c>
      <c r="H48" s="276"/>
    </row>
    <row r="49" spans="1:8" s="5" customFormat="1" ht="12.75">
      <c r="A49" s="1">
        <f t="shared" si="0"/>
        <v>45</v>
      </c>
      <c r="B49" s="282" t="s">
        <v>120</v>
      </c>
      <c r="C49" s="282" t="s">
        <v>121</v>
      </c>
      <c r="D49" s="283">
        <v>0.016493055555555556</v>
      </c>
      <c r="E49" s="284">
        <v>6</v>
      </c>
      <c r="F49" s="284">
        <v>25</v>
      </c>
      <c r="G49" s="11">
        <v>42567</v>
      </c>
      <c r="H49" s="276"/>
    </row>
    <row r="50" spans="1:8" s="5" customFormat="1" ht="12.75">
      <c r="A50" s="1">
        <f t="shared" si="0"/>
        <v>46</v>
      </c>
      <c r="B50" s="14" t="s">
        <v>453</v>
      </c>
      <c r="C50" s="14" t="s">
        <v>628</v>
      </c>
      <c r="D50" s="2">
        <v>0.01653935185185185</v>
      </c>
      <c r="E50"/>
      <c r="F50"/>
      <c r="G50" s="11">
        <v>42707</v>
      </c>
      <c r="H50"/>
    </row>
    <row r="51" spans="1:8" ht="12.75">
      <c r="A51" s="1">
        <f t="shared" si="0"/>
        <v>47</v>
      </c>
      <c r="B51" s="282" t="s">
        <v>63</v>
      </c>
      <c r="C51" s="282" t="s">
        <v>69</v>
      </c>
      <c r="D51" s="283">
        <v>0.0166087962962963</v>
      </c>
      <c r="E51" s="284">
        <v>7</v>
      </c>
      <c r="F51" s="284">
        <v>24</v>
      </c>
      <c r="G51" s="11">
        <v>42490</v>
      </c>
      <c r="H51" s="335"/>
    </row>
    <row r="52" spans="1:8" s="5" customFormat="1" ht="12.75">
      <c r="A52" s="1">
        <f t="shared" si="0"/>
        <v>48</v>
      </c>
      <c r="B52" s="282" t="s">
        <v>20</v>
      </c>
      <c r="C52" s="282" t="s">
        <v>186</v>
      </c>
      <c r="D52" s="283">
        <v>0.016863425925925928</v>
      </c>
      <c r="E52" s="284">
        <v>8</v>
      </c>
      <c r="F52" s="284">
        <v>23</v>
      </c>
      <c r="G52" s="11">
        <v>42434</v>
      </c>
      <c r="H52" s="276"/>
    </row>
    <row r="53" spans="1:8" ht="12.75">
      <c r="A53" s="1">
        <f t="shared" si="0"/>
        <v>49</v>
      </c>
      <c r="B53" s="286" t="s">
        <v>22</v>
      </c>
      <c r="C53" s="286" t="s">
        <v>46</v>
      </c>
      <c r="D53" s="287">
        <v>0.016967592592592593</v>
      </c>
      <c r="E53" s="288">
        <v>1</v>
      </c>
      <c r="F53" s="288">
        <v>30</v>
      </c>
      <c r="G53" s="11">
        <v>42483</v>
      </c>
      <c r="H53" s="335"/>
    </row>
    <row r="54" spans="1:8" ht="12.75">
      <c r="A54" s="1">
        <f t="shared" si="0"/>
        <v>50</v>
      </c>
      <c r="B54" s="282" t="s">
        <v>4</v>
      </c>
      <c r="C54" s="282" t="s">
        <v>301</v>
      </c>
      <c r="D54" s="283">
        <v>0.01704861111111111</v>
      </c>
      <c r="E54" s="284">
        <v>9</v>
      </c>
      <c r="F54" s="284">
        <v>22</v>
      </c>
      <c r="G54" s="11">
        <v>42504</v>
      </c>
      <c r="H54" s="276"/>
    </row>
    <row r="55" spans="1:8" ht="12.75">
      <c r="A55" s="1">
        <f t="shared" si="0"/>
        <v>51</v>
      </c>
      <c r="B55" s="278" t="s">
        <v>1</v>
      </c>
      <c r="C55" s="278" t="s">
        <v>32</v>
      </c>
      <c r="D55" s="279">
        <v>0.017152777777777777</v>
      </c>
      <c r="E55" s="280">
        <v>13</v>
      </c>
      <c r="F55" s="280">
        <v>18</v>
      </c>
      <c r="G55" s="11">
        <v>42672</v>
      </c>
      <c r="H55" s="276"/>
    </row>
    <row r="56" spans="1:7" ht="12.75">
      <c r="A56" s="1">
        <f t="shared" si="0"/>
        <v>52</v>
      </c>
      <c r="B56" s="14" t="s">
        <v>188</v>
      </c>
      <c r="C56" s="14" t="s">
        <v>189</v>
      </c>
      <c r="D56" s="2">
        <v>0.017187499999999998</v>
      </c>
      <c r="G56" s="11">
        <v>42420</v>
      </c>
    </row>
    <row r="57" spans="1:8" s="5" customFormat="1" ht="12.75">
      <c r="A57" s="1">
        <f t="shared" si="0"/>
        <v>53</v>
      </c>
      <c r="B57" s="282" t="s">
        <v>117</v>
      </c>
      <c r="C57" s="282" t="s">
        <v>110</v>
      </c>
      <c r="D57" s="283">
        <v>0.017256944444444446</v>
      </c>
      <c r="E57" s="284">
        <v>10</v>
      </c>
      <c r="F57" s="284">
        <v>21</v>
      </c>
      <c r="G57" s="11">
        <v>42434</v>
      </c>
      <c r="H57" s="276"/>
    </row>
    <row r="58" spans="1:8" ht="12.75">
      <c r="A58" s="1">
        <f t="shared" si="0"/>
        <v>54</v>
      </c>
      <c r="B58" s="286" t="s">
        <v>174</v>
      </c>
      <c r="C58" s="286" t="s">
        <v>175</v>
      </c>
      <c r="D58" s="287">
        <v>0.017280092592592593</v>
      </c>
      <c r="E58" s="288">
        <v>2</v>
      </c>
      <c r="F58" s="288">
        <v>29</v>
      </c>
      <c r="G58" s="11">
        <v>42595</v>
      </c>
      <c r="H58" s="276"/>
    </row>
    <row r="59" spans="1:7" ht="12.75">
      <c r="A59" s="1">
        <f t="shared" si="0"/>
        <v>55</v>
      </c>
      <c r="B59" s="14" t="s">
        <v>477</v>
      </c>
      <c r="C59" s="14" t="s">
        <v>629</v>
      </c>
      <c r="D59" s="2">
        <v>0.01741898148148148</v>
      </c>
      <c r="G59" s="11">
        <v>42707</v>
      </c>
    </row>
    <row r="60" spans="1:7" ht="12.75">
      <c r="A60" s="1">
        <f t="shared" si="0"/>
        <v>56</v>
      </c>
      <c r="B60" s="14" t="s">
        <v>1</v>
      </c>
      <c r="C60" s="14" t="s">
        <v>163</v>
      </c>
      <c r="D60" s="2">
        <v>0.017430555555555557</v>
      </c>
      <c r="G60" s="11">
        <v>42504</v>
      </c>
    </row>
    <row r="61" spans="1:8" s="5" customFormat="1" ht="12.75">
      <c r="A61" s="1">
        <f t="shared" si="0"/>
        <v>57</v>
      </c>
      <c r="B61" s="286" t="s">
        <v>159</v>
      </c>
      <c r="C61" s="286" t="s">
        <v>164</v>
      </c>
      <c r="D61" s="287">
        <v>0.01758101851851852</v>
      </c>
      <c r="E61" s="288">
        <v>3</v>
      </c>
      <c r="F61" s="288">
        <v>28</v>
      </c>
      <c r="G61" s="11">
        <v>42455</v>
      </c>
      <c r="H61" s="276"/>
    </row>
    <row r="62" spans="1:8" s="5" customFormat="1" ht="12.75">
      <c r="A62" s="1">
        <f t="shared" si="0"/>
        <v>58</v>
      </c>
      <c r="B62" s="14" t="s">
        <v>458</v>
      </c>
      <c r="C62" s="14" t="s">
        <v>293</v>
      </c>
      <c r="D62" s="2">
        <v>0.01775462962962963</v>
      </c>
      <c r="E62"/>
      <c r="F62"/>
      <c r="G62" s="11">
        <v>42490</v>
      </c>
      <c r="H62"/>
    </row>
    <row r="63" spans="1:8" ht="12.75">
      <c r="A63" s="1">
        <f t="shared" si="0"/>
        <v>59</v>
      </c>
      <c r="B63" s="286" t="s">
        <v>26</v>
      </c>
      <c r="C63" s="286" t="s">
        <v>53</v>
      </c>
      <c r="D63" s="287">
        <v>0.017777777777777778</v>
      </c>
      <c r="E63" s="288">
        <v>4</v>
      </c>
      <c r="F63" s="288">
        <v>27</v>
      </c>
      <c r="G63" s="11">
        <v>42441</v>
      </c>
      <c r="H63" s="276"/>
    </row>
    <row r="64" spans="1:8" s="5" customFormat="1" ht="12.75">
      <c r="A64" s="1">
        <f t="shared" si="0"/>
        <v>60</v>
      </c>
      <c r="B64" s="288" t="s">
        <v>136</v>
      </c>
      <c r="C64" s="288" t="s">
        <v>137</v>
      </c>
      <c r="D64" s="287">
        <v>0.017916666666666668</v>
      </c>
      <c r="E64" s="288">
        <v>5</v>
      </c>
      <c r="F64" s="288">
        <v>26</v>
      </c>
      <c r="G64" s="11">
        <v>42532</v>
      </c>
      <c r="H64" s="335"/>
    </row>
    <row r="65" spans="1:8" ht="12.75">
      <c r="A65" s="1">
        <f t="shared" si="0"/>
        <v>61</v>
      </c>
      <c r="B65" s="286" t="s">
        <v>62</v>
      </c>
      <c r="C65" s="286" t="s">
        <v>35</v>
      </c>
      <c r="D65" s="287">
        <v>0.018020833333333333</v>
      </c>
      <c r="E65" s="288">
        <v>6</v>
      </c>
      <c r="F65" s="288">
        <v>25</v>
      </c>
      <c r="G65" s="11">
        <v>42609</v>
      </c>
      <c r="H65" s="276"/>
    </row>
    <row r="66" spans="1:8" ht="12.75">
      <c r="A66" s="1">
        <f t="shared" si="0"/>
        <v>62</v>
      </c>
      <c r="B66" s="288" t="s">
        <v>221</v>
      </c>
      <c r="C66" s="288" t="s">
        <v>220</v>
      </c>
      <c r="D66" s="287">
        <v>0.018113425925925925</v>
      </c>
      <c r="E66" s="288">
        <v>7</v>
      </c>
      <c r="F66" s="288">
        <v>24</v>
      </c>
      <c r="G66" s="11">
        <v>42580</v>
      </c>
      <c r="H66" s="335"/>
    </row>
    <row r="67" spans="1:8" ht="12.75">
      <c r="A67" s="1">
        <f t="shared" si="0"/>
        <v>63</v>
      </c>
      <c r="B67" s="282" t="s">
        <v>153</v>
      </c>
      <c r="C67" s="282" t="s">
        <v>154</v>
      </c>
      <c r="D67" s="283">
        <v>0.018113425925925925</v>
      </c>
      <c r="E67" s="284"/>
      <c r="F67" s="284"/>
      <c r="G67" s="11">
        <v>42721</v>
      </c>
      <c r="H67" s="276"/>
    </row>
    <row r="68" spans="1:8" ht="12.75">
      <c r="A68" s="1">
        <f t="shared" si="0"/>
        <v>64</v>
      </c>
      <c r="B68" s="288" t="s">
        <v>13</v>
      </c>
      <c r="C68" s="288" t="s">
        <v>45</v>
      </c>
      <c r="D68" s="287">
        <v>0.01834490740740741</v>
      </c>
      <c r="E68" s="288">
        <v>8</v>
      </c>
      <c r="F68" s="288">
        <v>23</v>
      </c>
      <c r="G68" s="11">
        <v>42567</v>
      </c>
      <c r="H68" s="335"/>
    </row>
    <row r="69" spans="1:8" ht="12.75">
      <c r="A69" s="1">
        <f t="shared" si="0"/>
        <v>65</v>
      </c>
      <c r="B69" s="282" t="s">
        <v>80</v>
      </c>
      <c r="C69" s="282" t="s">
        <v>81</v>
      </c>
      <c r="D69" s="283">
        <v>0.01835648148148148</v>
      </c>
      <c r="E69" s="284">
        <v>11</v>
      </c>
      <c r="F69" s="284">
        <v>20</v>
      </c>
      <c r="G69" s="11">
        <v>42378</v>
      </c>
      <c r="H69" s="276"/>
    </row>
    <row r="70" spans="1:8" ht="12.75">
      <c r="A70" s="1">
        <f t="shared" si="0"/>
        <v>66</v>
      </c>
      <c r="B70" s="286" t="s">
        <v>404</v>
      </c>
      <c r="C70" s="286" t="s">
        <v>316</v>
      </c>
      <c r="D70" s="287">
        <v>0.018449074074074073</v>
      </c>
      <c r="E70" s="288">
        <v>9</v>
      </c>
      <c r="F70" s="288">
        <v>22</v>
      </c>
      <c r="G70" s="11">
        <v>42581</v>
      </c>
      <c r="H70" s="276"/>
    </row>
    <row r="71" spans="1:8" s="5" customFormat="1" ht="12.75">
      <c r="A71" s="1">
        <f aca="true" t="shared" si="1" ref="A71:A134">1+A70</f>
        <v>67</v>
      </c>
      <c r="B71" s="290" t="s">
        <v>93</v>
      </c>
      <c r="C71" s="290" t="s">
        <v>94</v>
      </c>
      <c r="D71" s="291">
        <v>0.018657407407407407</v>
      </c>
      <c r="E71" s="292">
        <v>1</v>
      </c>
      <c r="F71" s="292">
        <v>30</v>
      </c>
      <c r="G71" s="11">
        <v>42483</v>
      </c>
      <c r="H71" s="335"/>
    </row>
    <row r="72" spans="1:8" ht="12.75">
      <c r="A72" s="1">
        <f t="shared" si="1"/>
        <v>68</v>
      </c>
      <c r="B72" s="286" t="s">
        <v>65</v>
      </c>
      <c r="C72" s="286" t="s">
        <v>71</v>
      </c>
      <c r="D72" s="287">
        <v>0.01871527777777778</v>
      </c>
      <c r="E72" s="288">
        <v>10</v>
      </c>
      <c r="F72" s="288">
        <v>21</v>
      </c>
      <c r="G72" s="11">
        <v>42525</v>
      </c>
      <c r="H72" s="276"/>
    </row>
    <row r="73" spans="1:8" ht="12.75">
      <c r="A73" s="1">
        <f t="shared" si="1"/>
        <v>69</v>
      </c>
      <c r="B73" s="286" t="s">
        <v>23</v>
      </c>
      <c r="C73" s="286" t="s">
        <v>190</v>
      </c>
      <c r="D73" s="287">
        <v>0.01877314814814815</v>
      </c>
      <c r="E73" s="288">
        <v>11</v>
      </c>
      <c r="F73" s="288">
        <v>20</v>
      </c>
      <c r="G73" s="11">
        <v>42602</v>
      </c>
      <c r="H73" s="276"/>
    </row>
    <row r="74" spans="1:8" ht="12.75">
      <c r="A74" s="1">
        <f t="shared" si="1"/>
        <v>70</v>
      </c>
      <c r="B74" s="292" t="s">
        <v>228</v>
      </c>
      <c r="C74" s="292" t="s">
        <v>227</v>
      </c>
      <c r="D74" s="291">
        <v>0.018784722222222223</v>
      </c>
      <c r="E74" s="292">
        <v>2</v>
      </c>
      <c r="F74" s="292">
        <v>29</v>
      </c>
      <c r="G74" s="11">
        <v>42483</v>
      </c>
      <c r="H74" s="335"/>
    </row>
    <row r="75" spans="1:7" ht="12.75">
      <c r="A75" s="1">
        <f t="shared" si="1"/>
        <v>71</v>
      </c>
      <c r="B75" s="14" t="s">
        <v>250</v>
      </c>
      <c r="C75" s="14" t="s">
        <v>504</v>
      </c>
      <c r="D75" s="2">
        <v>0.018831018518518518</v>
      </c>
      <c r="G75" s="11">
        <v>42665</v>
      </c>
    </row>
    <row r="76" spans="1:8" ht="12.75">
      <c r="A76" s="1">
        <f t="shared" si="1"/>
        <v>72</v>
      </c>
      <c r="B76" s="286" t="s">
        <v>114</v>
      </c>
      <c r="C76" s="286" t="s">
        <v>70</v>
      </c>
      <c r="D76" s="287">
        <v>0.01888888888888889</v>
      </c>
      <c r="E76" s="288">
        <v>12</v>
      </c>
      <c r="F76" s="288">
        <v>19</v>
      </c>
      <c r="G76" s="11">
        <v>42567</v>
      </c>
      <c r="H76" s="335"/>
    </row>
    <row r="77" spans="1:8" s="5" customFormat="1" ht="12.75">
      <c r="A77" s="1">
        <f t="shared" si="1"/>
        <v>73</v>
      </c>
      <c r="B77" s="14" t="s">
        <v>15</v>
      </c>
      <c r="C77" s="14" t="s">
        <v>48</v>
      </c>
      <c r="D77" s="2">
        <v>0.01900462962962963</v>
      </c>
      <c r="E77"/>
      <c r="F77"/>
      <c r="G77" s="11">
        <v>42434</v>
      </c>
      <c r="H77"/>
    </row>
    <row r="78" spans="1:8" ht="12.75">
      <c r="A78" s="1">
        <f t="shared" si="1"/>
        <v>74</v>
      </c>
      <c r="B78" s="286" t="s">
        <v>172</v>
      </c>
      <c r="C78" s="286" t="s">
        <v>173</v>
      </c>
      <c r="D78" s="287">
        <v>0.019074074074074073</v>
      </c>
      <c r="E78" s="288">
        <v>13</v>
      </c>
      <c r="F78" s="288">
        <v>18</v>
      </c>
      <c r="G78" s="11">
        <v>42455</v>
      </c>
      <c r="H78" s="276"/>
    </row>
    <row r="79" spans="1:8" ht="12.75">
      <c r="A79" s="1">
        <f t="shared" si="1"/>
        <v>75</v>
      </c>
      <c r="B79" s="290" t="s">
        <v>238</v>
      </c>
      <c r="C79" s="290" t="s">
        <v>254</v>
      </c>
      <c r="D79" s="291">
        <v>0.019224537037037037</v>
      </c>
      <c r="E79" s="292">
        <v>3</v>
      </c>
      <c r="F79" s="292">
        <v>28</v>
      </c>
      <c r="G79" s="11">
        <v>42455</v>
      </c>
      <c r="H79" s="276"/>
    </row>
    <row r="80" spans="1:8" ht="12.75">
      <c r="A80" s="1">
        <f t="shared" si="1"/>
        <v>76</v>
      </c>
      <c r="B80" s="282" t="s">
        <v>66</v>
      </c>
      <c r="C80" s="282" t="s">
        <v>72</v>
      </c>
      <c r="D80" s="283">
        <v>0.01931712962962963</v>
      </c>
      <c r="E80" s="284">
        <v>12</v>
      </c>
      <c r="F80" s="284">
        <v>19</v>
      </c>
      <c r="G80" s="11">
        <v>42665</v>
      </c>
      <c r="H80" s="276"/>
    </row>
    <row r="81" spans="1:8" s="5" customFormat="1" ht="12.75">
      <c r="A81" s="1">
        <f t="shared" si="1"/>
        <v>77</v>
      </c>
      <c r="B81" s="14" t="s">
        <v>505</v>
      </c>
      <c r="C81" s="14" t="s">
        <v>506</v>
      </c>
      <c r="D81" s="2">
        <v>0.019467592592592595</v>
      </c>
      <c r="E81"/>
      <c r="F81"/>
      <c r="G81" s="11">
        <v>42630</v>
      </c>
      <c r="H81"/>
    </row>
    <row r="82" spans="1:8" s="5" customFormat="1" ht="12.75">
      <c r="A82" s="1">
        <f t="shared" si="1"/>
        <v>78</v>
      </c>
      <c r="B82" s="14" t="s">
        <v>274</v>
      </c>
      <c r="C82" s="14" t="s">
        <v>70</v>
      </c>
      <c r="D82" s="2">
        <v>0.01951388888888889</v>
      </c>
      <c r="E82"/>
      <c r="F82"/>
      <c r="G82" s="11">
        <v>42469</v>
      </c>
      <c r="H82"/>
    </row>
    <row r="83" spans="1:7" ht="12.75">
      <c r="A83" s="1">
        <f t="shared" si="1"/>
        <v>79</v>
      </c>
      <c r="B83" s="14" t="s">
        <v>170</v>
      </c>
      <c r="C83" s="14" t="s">
        <v>171</v>
      </c>
      <c r="D83" s="2">
        <v>0.019594907407407405</v>
      </c>
      <c r="G83" s="11">
        <v>42574</v>
      </c>
    </row>
    <row r="84" spans="1:7" ht="12.75">
      <c r="A84" s="1">
        <f t="shared" si="1"/>
        <v>80</v>
      </c>
      <c r="B84" s="14" t="s">
        <v>534</v>
      </c>
      <c r="C84" s="14" t="s">
        <v>550</v>
      </c>
      <c r="D84" s="2">
        <v>0.0196875</v>
      </c>
      <c r="G84" s="11">
        <v>42574</v>
      </c>
    </row>
    <row r="85" spans="1:8" s="5" customFormat="1" ht="12.75">
      <c r="A85" s="1">
        <f t="shared" si="1"/>
        <v>81</v>
      </c>
      <c r="B85" s="290" t="s">
        <v>159</v>
      </c>
      <c r="C85" s="290" t="s">
        <v>160</v>
      </c>
      <c r="D85" s="291">
        <v>0.019733796296296298</v>
      </c>
      <c r="E85" s="292">
        <v>4</v>
      </c>
      <c r="F85" s="292">
        <v>27</v>
      </c>
      <c r="G85" s="11">
        <v>42532</v>
      </c>
      <c r="H85" s="276"/>
    </row>
    <row r="86" spans="1:8" s="5" customFormat="1" ht="12.75">
      <c r="A86" s="1">
        <f t="shared" si="1"/>
        <v>82</v>
      </c>
      <c r="B86" s="286" t="s">
        <v>84</v>
      </c>
      <c r="C86" s="286" t="s">
        <v>85</v>
      </c>
      <c r="D86" s="287">
        <v>0.019988425925925927</v>
      </c>
      <c r="E86" s="288">
        <v>14</v>
      </c>
      <c r="F86" s="288">
        <v>17</v>
      </c>
      <c r="G86" s="11">
        <v>42441</v>
      </c>
      <c r="H86" s="276"/>
    </row>
    <row r="87" spans="1:7" ht="12.75">
      <c r="A87" s="1">
        <f t="shared" si="1"/>
        <v>83</v>
      </c>
      <c r="B87" s="14" t="s">
        <v>92</v>
      </c>
      <c r="C87" s="14" t="s">
        <v>126</v>
      </c>
      <c r="D87" s="2">
        <v>0.02008101851851852</v>
      </c>
      <c r="G87" s="11">
        <v>42504</v>
      </c>
    </row>
    <row r="88" spans="1:7" ht="12.75">
      <c r="A88" s="1">
        <f t="shared" si="1"/>
        <v>84</v>
      </c>
      <c r="B88" s="14" t="s">
        <v>272</v>
      </c>
      <c r="C88" s="14" t="s">
        <v>273</v>
      </c>
      <c r="D88" s="2">
        <v>0.020104166666666666</v>
      </c>
      <c r="G88" s="11">
        <v>42476</v>
      </c>
    </row>
    <row r="89" spans="1:8" ht="12.75">
      <c r="A89" s="1">
        <f t="shared" si="1"/>
        <v>85</v>
      </c>
      <c r="B89" s="294" t="s">
        <v>477</v>
      </c>
      <c r="C89" s="294" t="s">
        <v>478</v>
      </c>
      <c r="D89" s="295">
        <v>0.020104166666666666</v>
      </c>
      <c r="E89" s="296">
        <v>1</v>
      </c>
      <c r="F89" s="296">
        <v>30</v>
      </c>
      <c r="G89" s="11">
        <v>42588</v>
      </c>
      <c r="H89" s="276"/>
    </row>
    <row r="90" spans="1:8" ht="12.75">
      <c r="A90" s="1">
        <f t="shared" si="1"/>
        <v>86</v>
      </c>
      <c r="B90" s="286" t="s">
        <v>168</v>
      </c>
      <c r="C90" s="286" t="s">
        <v>169</v>
      </c>
      <c r="D90" s="287">
        <v>0.020162037037037037</v>
      </c>
      <c r="E90" s="288">
        <v>15</v>
      </c>
      <c r="F90" s="288">
        <v>16</v>
      </c>
      <c r="G90" s="11">
        <v>42413</v>
      </c>
      <c r="H90" s="276"/>
    </row>
    <row r="91" spans="1:7" ht="12.75">
      <c r="A91" s="1">
        <f t="shared" si="1"/>
        <v>87</v>
      </c>
      <c r="B91" s="14" t="s">
        <v>551</v>
      </c>
      <c r="C91" s="14" t="s">
        <v>552</v>
      </c>
      <c r="D91" s="2">
        <v>0.02021990740740741</v>
      </c>
      <c r="G91" s="11">
        <v>42581</v>
      </c>
    </row>
    <row r="92" spans="1:8" ht="12.75">
      <c r="A92" s="1">
        <f t="shared" si="1"/>
        <v>88</v>
      </c>
      <c r="B92" s="286" t="s">
        <v>25</v>
      </c>
      <c r="C92" s="286" t="s">
        <v>195</v>
      </c>
      <c r="D92" s="287">
        <v>0.020335648148148148</v>
      </c>
      <c r="E92" s="288">
        <v>16</v>
      </c>
      <c r="F92" s="288">
        <v>15</v>
      </c>
      <c r="G92" s="11">
        <v>42497</v>
      </c>
      <c r="H92" s="276"/>
    </row>
    <row r="93" spans="1:8" ht="12.75">
      <c r="A93" s="1">
        <f t="shared" si="1"/>
        <v>89</v>
      </c>
      <c r="B93" s="294" t="s">
        <v>157</v>
      </c>
      <c r="C93" s="294" t="s">
        <v>158</v>
      </c>
      <c r="D93" s="295">
        <v>0.020335648148148148</v>
      </c>
      <c r="E93" s="296">
        <v>2</v>
      </c>
      <c r="F93" s="296">
        <v>29</v>
      </c>
      <c r="G93" s="11">
        <v>42665</v>
      </c>
      <c r="H93" s="276"/>
    </row>
    <row r="94" spans="1:8" ht="12.75">
      <c r="A94" s="1">
        <f t="shared" si="1"/>
        <v>90</v>
      </c>
      <c r="B94" s="290" t="s">
        <v>82</v>
      </c>
      <c r="C94" s="290" t="s">
        <v>83</v>
      </c>
      <c r="D94" s="291">
        <v>0.020358796296296295</v>
      </c>
      <c r="E94" s="292">
        <v>5</v>
      </c>
      <c r="F94" s="292">
        <v>26</v>
      </c>
      <c r="G94" s="11">
        <v>42378</v>
      </c>
      <c r="H94" s="276"/>
    </row>
    <row r="95" spans="1:8" ht="12.75">
      <c r="A95" s="1">
        <f t="shared" si="1"/>
        <v>91</v>
      </c>
      <c r="B95" s="294" t="s">
        <v>67</v>
      </c>
      <c r="C95" s="294" t="s">
        <v>73</v>
      </c>
      <c r="D95" s="295">
        <v>0.020381944444444446</v>
      </c>
      <c r="E95" s="423" t="s">
        <v>624</v>
      </c>
      <c r="F95" s="296">
        <v>28</v>
      </c>
      <c r="G95" s="11">
        <v>42483</v>
      </c>
      <c r="H95" s="335"/>
    </row>
    <row r="96" spans="1:8" ht="12.75">
      <c r="A96" s="1">
        <f t="shared" si="1"/>
        <v>92</v>
      </c>
      <c r="B96" s="294" t="s">
        <v>15</v>
      </c>
      <c r="C96" s="294" t="s">
        <v>47</v>
      </c>
      <c r="D96" s="295">
        <v>0.020381944444444446</v>
      </c>
      <c r="E96" s="423" t="s">
        <v>624</v>
      </c>
      <c r="F96" s="296">
        <v>28</v>
      </c>
      <c r="G96" s="11">
        <v>42665</v>
      </c>
      <c r="H96" s="276"/>
    </row>
    <row r="97" spans="1:7" ht="12.75">
      <c r="A97" s="1">
        <f t="shared" si="1"/>
        <v>93</v>
      </c>
      <c r="B97" s="14" t="s">
        <v>471</v>
      </c>
      <c r="C97" s="14" t="s">
        <v>472</v>
      </c>
      <c r="D97" s="2">
        <v>0.020405092592592593</v>
      </c>
      <c r="G97" s="11">
        <v>42609</v>
      </c>
    </row>
    <row r="98" spans="1:7" ht="12.75">
      <c r="A98" s="1">
        <f t="shared" si="1"/>
        <v>94</v>
      </c>
      <c r="B98" s="14" t="s">
        <v>291</v>
      </c>
      <c r="C98" s="14" t="s">
        <v>292</v>
      </c>
      <c r="D98" s="2">
        <v>0.020439814814814817</v>
      </c>
      <c r="G98" s="11">
        <v>42700</v>
      </c>
    </row>
    <row r="99" spans="1:8" s="5" customFormat="1" ht="12.75">
      <c r="A99" s="1">
        <f t="shared" si="1"/>
        <v>95</v>
      </c>
      <c r="B99" s="5" t="s">
        <v>112</v>
      </c>
      <c r="C99" s="5" t="s">
        <v>510</v>
      </c>
      <c r="D99" s="404">
        <v>0.020439814814814817</v>
      </c>
      <c r="E99" s="29"/>
      <c r="F99" s="29"/>
      <c r="G99" s="353">
        <v>42728</v>
      </c>
      <c r="H99" s="276"/>
    </row>
    <row r="100" spans="1:8" s="5" customFormat="1" ht="12.75">
      <c r="A100" s="1">
        <f t="shared" si="1"/>
        <v>96</v>
      </c>
      <c r="B100" s="294" t="s">
        <v>161</v>
      </c>
      <c r="C100" s="294" t="s">
        <v>162</v>
      </c>
      <c r="D100" s="295">
        <v>0.02045138888888889</v>
      </c>
      <c r="E100" s="296">
        <v>5</v>
      </c>
      <c r="F100" s="296">
        <v>26</v>
      </c>
      <c r="G100" s="11">
        <v>42665</v>
      </c>
      <c r="H100" s="276"/>
    </row>
    <row r="101" spans="1:8" ht="12.75">
      <c r="A101" s="1">
        <f t="shared" si="1"/>
        <v>97</v>
      </c>
      <c r="B101" s="294" t="s">
        <v>11</v>
      </c>
      <c r="C101" s="294" t="s">
        <v>35</v>
      </c>
      <c r="D101" s="295">
        <v>0.02050925925925926</v>
      </c>
      <c r="E101" s="296">
        <v>6</v>
      </c>
      <c r="F101" s="296">
        <v>25</v>
      </c>
      <c r="G101" s="11">
        <v>42476</v>
      </c>
      <c r="H101" s="335"/>
    </row>
    <row r="102" spans="1:7" ht="12.75">
      <c r="A102" s="1">
        <f t="shared" si="1"/>
        <v>98</v>
      </c>
      <c r="B102" s="14" t="s">
        <v>468</v>
      </c>
      <c r="C102" s="14" t="s">
        <v>469</v>
      </c>
      <c r="D102" s="2">
        <v>0.02056712962962963</v>
      </c>
      <c r="G102" s="11">
        <v>42539</v>
      </c>
    </row>
    <row r="103" spans="1:8" ht="12.75">
      <c r="A103" s="1">
        <f t="shared" si="1"/>
        <v>99</v>
      </c>
      <c r="B103" s="290" t="s">
        <v>140</v>
      </c>
      <c r="C103" s="290" t="s">
        <v>141</v>
      </c>
      <c r="D103" s="291">
        <v>0.020613425925925927</v>
      </c>
      <c r="E103" s="292">
        <v>6</v>
      </c>
      <c r="F103" s="292">
        <v>25</v>
      </c>
      <c r="G103" s="11">
        <v>42441</v>
      </c>
      <c r="H103" s="276"/>
    </row>
    <row r="104" spans="1:8" ht="12.75">
      <c r="A104" s="1">
        <f t="shared" si="1"/>
        <v>100</v>
      </c>
      <c r="B104" s="14" t="s">
        <v>464</v>
      </c>
      <c r="C104" s="14" t="s">
        <v>215</v>
      </c>
      <c r="D104" s="2">
        <v>0.020868055555555556</v>
      </c>
      <c r="G104" s="11">
        <v>42497</v>
      </c>
      <c r="H104" s="14"/>
    </row>
    <row r="105" spans="1:7" ht="12.75">
      <c r="A105" s="1">
        <f t="shared" si="1"/>
        <v>101</v>
      </c>
      <c r="B105" s="14" t="s">
        <v>8</v>
      </c>
      <c r="C105" s="14" t="s">
        <v>466</v>
      </c>
      <c r="D105" s="2">
        <v>0.020925925925925928</v>
      </c>
      <c r="G105" s="11">
        <v>42707</v>
      </c>
    </row>
    <row r="106" spans="1:8" s="5" customFormat="1" ht="12.75">
      <c r="A106" s="1">
        <f t="shared" si="1"/>
        <v>102</v>
      </c>
      <c r="B106" s="14" t="s">
        <v>88</v>
      </c>
      <c r="C106" s="14" t="s">
        <v>89</v>
      </c>
      <c r="D106" s="2">
        <v>0.021041666666666667</v>
      </c>
      <c r="E106"/>
      <c r="F106"/>
      <c r="G106" s="355">
        <v>42497</v>
      </c>
      <c r="H106"/>
    </row>
    <row r="107" spans="1:7" ht="12.75">
      <c r="A107" s="1">
        <f t="shared" si="1"/>
        <v>103</v>
      </c>
      <c r="B107" s="14" t="s">
        <v>307</v>
      </c>
      <c r="C107" s="14" t="s">
        <v>503</v>
      </c>
      <c r="D107" s="2">
        <v>0.021122685185185185</v>
      </c>
      <c r="G107" s="11">
        <v>42672</v>
      </c>
    </row>
    <row r="108" spans="1:7" ht="12.75">
      <c r="A108" s="1">
        <f t="shared" si="1"/>
        <v>104</v>
      </c>
      <c r="B108" s="14" t="s">
        <v>404</v>
      </c>
      <c r="C108" s="14" t="s">
        <v>430</v>
      </c>
      <c r="D108" s="2">
        <v>0.021157407407407406</v>
      </c>
      <c r="G108" s="11">
        <v>42595</v>
      </c>
    </row>
    <row r="109" spans="1:7" ht="12.75">
      <c r="A109" s="1">
        <f t="shared" si="1"/>
        <v>105</v>
      </c>
      <c r="B109" s="14" t="s">
        <v>5</v>
      </c>
      <c r="C109" s="14" t="s">
        <v>237</v>
      </c>
      <c r="D109" s="2">
        <v>0.021168981481481483</v>
      </c>
      <c r="G109" s="11">
        <v>42434</v>
      </c>
    </row>
    <row r="110" spans="1:8" ht="12.75">
      <c r="A110" s="1">
        <f t="shared" si="1"/>
        <v>106</v>
      </c>
      <c r="B110" s="290" t="s">
        <v>18</v>
      </c>
      <c r="C110" s="290" t="s">
        <v>247</v>
      </c>
      <c r="D110" s="291">
        <v>0.021215277777777777</v>
      </c>
      <c r="E110" s="292">
        <v>7</v>
      </c>
      <c r="F110" s="292">
        <v>24</v>
      </c>
      <c r="G110" s="11">
        <v>42455</v>
      </c>
      <c r="H110" s="276"/>
    </row>
    <row r="111" spans="1:8" ht="12.75">
      <c r="A111" s="1">
        <f t="shared" si="1"/>
        <v>107</v>
      </c>
      <c r="B111" s="14" t="s">
        <v>542</v>
      </c>
      <c r="C111" s="14" t="s">
        <v>47</v>
      </c>
      <c r="D111" s="2">
        <v>0.02125</v>
      </c>
      <c r="G111" s="11">
        <v>42714</v>
      </c>
      <c r="H111" s="14"/>
    </row>
    <row r="112" spans="1:8" ht="12.75">
      <c r="A112" s="1">
        <f t="shared" si="1"/>
        <v>108</v>
      </c>
      <c r="B112" s="14" t="s">
        <v>66</v>
      </c>
      <c r="C112" s="14" t="s">
        <v>463</v>
      </c>
      <c r="D112" s="2">
        <v>0.021388888888888888</v>
      </c>
      <c r="G112" s="11">
        <v>42511</v>
      </c>
      <c r="H112" s="14"/>
    </row>
    <row r="113" spans="1:8" ht="12.75">
      <c r="A113" s="1">
        <f t="shared" si="1"/>
        <v>109</v>
      </c>
      <c r="B113" s="290" t="s">
        <v>109</v>
      </c>
      <c r="C113" s="290" t="s">
        <v>110</v>
      </c>
      <c r="D113" s="291">
        <v>0.021423611111111112</v>
      </c>
      <c r="E113" s="292">
        <v>8</v>
      </c>
      <c r="F113" s="292">
        <v>23</v>
      </c>
      <c r="G113" s="11">
        <v>42434</v>
      </c>
      <c r="H113" s="276"/>
    </row>
    <row r="114" spans="1:8" ht="12.75">
      <c r="A114" s="1">
        <f t="shared" si="1"/>
        <v>110</v>
      </c>
      <c r="B114" s="14" t="s">
        <v>613</v>
      </c>
      <c r="C114" s="14" t="s">
        <v>141</v>
      </c>
      <c r="D114" s="2">
        <v>0.021423611111111112</v>
      </c>
      <c r="G114" s="11">
        <v>42686</v>
      </c>
      <c r="H114" s="14"/>
    </row>
    <row r="115" spans="1:8" ht="12.75">
      <c r="A115" s="1">
        <f t="shared" si="1"/>
        <v>111</v>
      </c>
      <c r="B115" s="294" t="s">
        <v>152</v>
      </c>
      <c r="C115" s="294" t="s">
        <v>45</v>
      </c>
      <c r="D115" s="295">
        <v>0.02144675925925926</v>
      </c>
      <c r="E115" s="296">
        <v>7</v>
      </c>
      <c r="F115" s="296">
        <v>24</v>
      </c>
      <c r="G115" s="11">
        <v>42539</v>
      </c>
      <c r="H115" s="335"/>
    </row>
    <row r="116" spans="1:8" ht="12.75">
      <c r="A116" s="1">
        <f t="shared" si="1"/>
        <v>112</v>
      </c>
      <c r="B116" s="294" t="s">
        <v>124</v>
      </c>
      <c r="C116" s="294" t="s">
        <v>125</v>
      </c>
      <c r="D116" s="295">
        <v>0.02152777777777778</v>
      </c>
      <c r="E116" s="296">
        <v>8</v>
      </c>
      <c r="F116" s="296">
        <v>23</v>
      </c>
      <c r="G116" s="11">
        <v>42483</v>
      </c>
      <c r="H116" s="276"/>
    </row>
    <row r="117" spans="1:8" ht="12.75">
      <c r="A117" s="1">
        <f t="shared" si="1"/>
        <v>113</v>
      </c>
      <c r="B117" s="294" t="s">
        <v>127</v>
      </c>
      <c r="C117" s="294" t="s">
        <v>128</v>
      </c>
      <c r="D117" s="295">
        <v>0.021875</v>
      </c>
      <c r="E117" s="296">
        <v>9</v>
      </c>
      <c r="F117" s="296">
        <v>22</v>
      </c>
      <c r="G117" s="11">
        <v>42392</v>
      </c>
      <c r="H117" s="276"/>
    </row>
    <row r="118" spans="1:8" s="5" customFormat="1" ht="12.75">
      <c r="A118" s="1">
        <f t="shared" si="1"/>
        <v>114</v>
      </c>
      <c r="B118" s="294" t="s">
        <v>294</v>
      </c>
      <c r="C118" s="294" t="s">
        <v>295</v>
      </c>
      <c r="D118" s="295">
        <v>0.021956018518518517</v>
      </c>
      <c r="E118" s="296">
        <v>10</v>
      </c>
      <c r="F118" s="296">
        <v>21</v>
      </c>
      <c r="G118" s="11">
        <v>42609</v>
      </c>
      <c r="H118" s="276"/>
    </row>
    <row r="119" spans="1:8" ht="12.75">
      <c r="A119" s="1">
        <f t="shared" si="1"/>
        <v>115</v>
      </c>
      <c r="B119" s="294" t="s">
        <v>98</v>
      </c>
      <c r="C119" s="294" t="s">
        <v>38</v>
      </c>
      <c r="D119" s="295">
        <v>0.022060185185185183</v>
      </c>
      <c r="E119" s="296">
        <v>11</v>
      </c>
      <c r="F119" s="296">
        <v>20</v>
      </c>
      <c r="G119" s="11">
        <v>42441</v>
      </c>
      <c r="H119" s="276"/>
    </row>
    <row r="120" spans="1:7" ht="12.75">
      <c r="A120" s="1">
        <f t="shared" si="1"/>
        <v>116</v>
      </c>
      <c r="B120" s="14" t="s">
        <v>479</v>
      </c>
      <c r="C120" s="14" t="s">
        <v>480</v>
      </c>
      <c r="D120" s="2">
        <v>0.02207175925925926</v>
      </c>
      <c r="G120" s="11">
        <v>42518</v>
      </c>
    </row>
    <row r="121" spans="1:7" ht="12.75">
      <c r="A121" s="1">
        <f t="shared" si="1"/>
        <v>117</v>
      </c>
      <c r="B121" s="14" t="s">
        <v>2</v>
      </c>
      <c r="C121" s="14" t="s">
        <v>33</v>
      </c>
      <c r="D121" s="2">
        <v>0.022094907407407407</v>
      </c>
      <c r="G121" s="11">
        <v>42434</v>
      </c>
    </row>
    <row r="122" spans="1:8" s="5" customFormat="1" ht="12.75">
      <c r="A122" s="1">
        <f t="shared" si="1"/>
        <v>118</v>
      </c>
      <c r="B122" s="294" t="s">
        <v>408</v>
      </c>
      <c r="C122" s="294" t="s">
        <v>409</v>
      </c>
      <c r="D122" s="295">
        <v>0.022118055555555557</v>
      </c>
      <c r="E122" s="296">
        <v>12</v>
      </c>
      <c r="F122" s="296">
        <v>19</v>
      </c>
      <c r="G122" s="11">
        <v>42560</v>
      </c>
      <c r="H122" s="276"/>
    </row>
    <row r="123" spans="1:8" ht="12.75">
      <c r="A123" s="1">
        <f t="shared" si="1"/>
        <v>119</v>
      </c>
      <c r="B123" s="14" t="s">
        <v>276</v>
      </c>
      <c r="C123" s="14" t="s">
        <v>136</v>
      </c>
      <c r="D123" s="2">
        <v>0.022199074074074076</v>
      </c>
      <c r="G123" s="11">
        <v>42497</v>
      </c>
      <c r="H123" s="14"/>
    </row>
    <row r="124" spans="1:7" ht="12.75">
      <c r="A124" s="1">
        <f t="shared" si="1"/>
        <v>120</v>
      </c>
      <c r="B124" s="14" t="s">
        <v>24</v>
      </c>
      <c r="C124" s="14" t="s">
        <v>521</v>
      </c>
      <c r="D124" s="2">
        <v>0.02228009259259259</v>
      </c>
      <c r="G124" s="11">
        <v>42553</v>
      </c>
    </row>
    <row r="125" spans="1:8" ht="12.75">
      <c r="A125" s="1">
        <f t="shared" si="1"/>
        <v>121</v>
      </c>
      <c r="B125" s="294" t="s">
        <v>296</v>
      </c>
      <c r="C125" s="294" t="s">
        <v>57</v>
      </c>
      <c r="D125" s="295">
        <v>0.022361111111111113</v>
      </c>
      <c r="E125" s="296">
        <v>13</v>
      </c>
      <c r="F125" s="296">
        <v>18</v>
      </c>
      <c r="G125" s="11">
        <v>42609</v>
      </c>
      <c r="H125" s="335"/>
    </row>
    <row r="126" spans="1:7" ht="12.75">
      <c r="A126" s="1">
        <f t="shared" si="1"/>
        <v>122</v>
      </c>
      <c r="B126" s="14" t="s">
        <v>86</v>
      </c>
      <c r="C126" s="14" t="s">
        <v>87</v>
      </c>
      <c r="D126" s="2">
        <v>0.022361111111111113</v>
      </c>
      <c r="G126" s="11">
        <v>42378</v>
      </c>
    </row>
    <row r="127" spans="1:8" s="5" customFormat="1" ht="12.75">
      <c r="A127" s="1">
        <f t="shared" si="1"/>
        <v>123</v>
      </c>
      <c r="B127" t="s">
        <v>139</v>
      </c>
      <c r="C127" t="s">
        <v>138</v>
      </c>
      <c r="D127" s="2">
        <v>0.022488425925925926</v>
      </c>
      <c r="E127"/>
      <c r="F127"/>
      <c r="G127" s="11">
        <v>42700</v>
      </c>
      <c r="H127"/>
    </row>
    <row r="128" spans="1:7" ht="12.75">
      <c r="A128" s="1">
        <f t="shared" si="1"/>
        <v>124</v>
      </c>
      <c r="B128" s="14" t="s">
        <v>604</v>
      </c>
      <c r="C128" s="14" t="s">
        <v>465</v>
      </c>
      <c r="D128" s="2">
        <v>0.022604166666666665</v>
      </c>
      <c r="G128" s="11">
        <v>42616</v>
      </c>
    </row>
    <row r="129" spans="1:8" ht="12.75">
      <c r="A129" s="1">
        <f t="shared" si="1"/>
        <v>125</v>
      </c>
      <c r="B129" s="294" t="s">
        <v>238</v>
      </c>
      <c r="C129" s="294" t="s">
        <v>239</v>
      </c>
      <c r="D129" s="295">
        <v>0.022604166666666665</v>
      </c>
      <c r="E129" s="296">
        <v>14</v>
      </c>
      <c r="F129" s="296">
        <v>17</v>
      </c>
      <c r="G129" s="11">
        <v>42434</v>
      </c>
      <c r="H129" s="276"/>
    </row>
    <row r="130" spans="1:8" ht="12.75">
      <c r="A130" s="1">
        <f t="shared" si="1"/>
        <v>126</v>
      </c>
      <c r="B130" s="294" t="s">
        <v>438</v>
      </c>
      <c r="C130" s="294" t="s">
        <v>439</v>
      </c>
      <c r="D130" s="295">
        <v>0.02263888888888889</v>
      </c>
      <c r="E130" s="296">
        <v>15</v>
      </c>
      <c r="F130" s="296">
        <v>16</v>
      </c>
      <c r="G130" s="11">
        <v>42728</v>
      </c>
      <c r="H130" s="276"/>
    </row>
    <row r="131" spans="1:7" ht="12.75">
      <c r="A131" s="1">
        <f t="shared" si="1"/>
        <v>127</v>
      </c>
      <c r="B131" s="14" t="s">
        <v>115</v>
      </c>
      <c r="C131" s="14" t="s">
        <v>465</v>
      </c>
      <c r="D131" s="2">
        <v>0.02263888888888889</v>
      </c>
      <c r="G131" s="11">
        <v>42609</v>
      </c>
    </row>
    <row r="132" spans="1:8" ht="12.75">
      <c r="A132" s="1">
        <f t="shared" si="1"/>
        <v>128</v>
      </c>
      <c r="B132" s="294" t="s">
        <v>123</v>
      </c>
      <c r="C132" s="294" t="s">
        <v>94</v>
      </c>
      <c r="D132" s="295">
        <v>0.022962962962962966</v>
      </c>
      <c r="E132" s="296">
        <v>16</v>
      </c>
      <c r="F132" s="296">
        <v>15</v>
      </c>
      <c r="G132" s="11">
        <v>42483</v>
      </c>
      <c r="H132" s="335"/>
    </row>
    <row r="133" spans="1:7" ht="12.75">
      <c r="A133" s="1">
        <f t="shared" si="1"/>
        <v>129</v>
      </c>
      <c r="B133" s="14" t="s">
        <v>307</v>
      </c>
      <c r="C133" s="14" t="s">
        <v>42</v>
      </c>
      <c r="D133" s="2">
        <v>0.023067129629629632</v>
      </c>
      <c r="G133" s="11">
        <v>42518</v>
      </c>
    </row>
    <row r="134" spans="1:7" ht="12.75">
      <c r="A134" s="1">
        <f t="shared" si="1"/>
        <v>130</v>
      </c>
      <c r="B134" s="14" t="s">
        <v>496</v>
      </c>
      <c r="C134" s="14" t="s">
        <v>497</v>
      </c>
      <c r="D134" s="2">
        <v>0.02310185185185185</v>
      </c>
      <c r="G134" s="11">
        <v>42525</v>
      </c>
    </row>
    <row r="135" spans="1:7" ht="12.75">
      <c r="A135" s="1">
        <f aca="true" t="shared" si="2" ref="A135:A146">1+A134</f>
        <v>131</v>
      </c>
      <c r="B135" s="14" t="s">
        <v>109</v>
      </c>
      <c r="C135" s="14" t="s">
        <v>550</v>
      </c>
      <c r="D135" s="2">
        <v>0.023240740740740742</v>
      </c>
      <c r="G135" s="11">
        <v>42574</v>
      </c>
    </row>
    <row r="136" spans="1:7" ht="12.75">
      <c r="A136" s="1">
        <f t="shared" si="2"/>
        <v>132</v>
      </c>
      <c r="B136" s="14" t="s">
        <v>540</v>
      </c>
      <c r="C136" s="14" t="s">
        <v>541</v>
      </c>
      <c r="D136" s="2">
        <v>0.023344907407407408</v>
      </c>
      <c r="G136" s="11">
        <v>42567</v>
      </c>
    </row>
    <row r="137" spans="1:7" ht="12.75">
      <c r="A137" s="1">
        <f t="shared" si="2"/>
        <v>133</v>
      </c>
      <c r="B137" s="14" t="s">
        <v>234</v>
      </c>
      <c r="C137" s="14" t="s">
        <v>235</v>
      </c>
      <c r="D137" s="2">
        <v>0.02372685185185185</v>
      </c>
      <c r="G137" s="11">
        <v>42434</v>
      </c>
    </row>
    <row r="138" spans="1:7" ht="12.75">
      <c r="A138" s="1">
        <f t="shared" si="2"/>
        <v>134</v>
      </c>
      <c r="B138" s="14" t="s">
        <v>467</v>
      </c>
      <c r="C138" s="14" t="s">
        <v>627</v>
      </c>
      <c r="D138" s="2">
        <v>0.024097222222222225</v>
      </c>
      <c r="G138" s="11">
        <v>42672</v>
      </c>
    </row>
    <row r="139" spans="1:7" ht="12.75">
      <c r="A139" s="1">
        <f t="shared" si="2"/>
        <v>135</v>
      </c>
      <c r="B139" s="14" t="s">
        <v>233</v>
      </c>
      <c r="C139" s="14" t="s">
        <v>70</v>
      </c>
      <c r="D139" s="2">
        <v>0.024513888888888887</v>
      </c>
      <c r="G139" s="11">
        <v>42504</v>
      </c>
    </row>
    <row r="140" spans="1:7" ht="12.75">
      <c r="A140" s="1">
        <f t="shared" si="2"/>
        <v>136</v>
      </c>
      <c r="B140" s="14" t="s">
        <v>593</v>
      </c>
      <c r="C140" s="14" t="s">
        <v>594</v>
      </c>
      <c r="D140" s="2">
        <v>0.024583333333333332</v>
      </c>
      <c r="G140" s="11">
        <v>42595</v>
      </c>
    </row>
    <row r="141" spans="1:7" ht="12.75">
      <c r="A141" s="1">
        <f t="shared" si="2"/>
        <v>137</v>
      </c>
      <c r="B141" s="14" t="s">
        <v>166</v>
      </c>
      <c r="C141" s="14" t="s">
        <v>167</v>
      </c>
      <c r="D141" s="2">
        <v>0.02516203703703704</v>
      </c>
      <c r="G141" s="11">
        <v>42532</v>
      </c>
    </row>
    <row r="142" spans="1:8" s="5" customFormat="1" ht="12.75">
      <c r="A142" s="1">
        <f t="shared" si="2"/>
        <v>138</v>
      </c>
      <c r="B142" s="14" t="s">
        <v>250</v>
      </c>
      <c r="C142" s="14" t="s">
        <v>251</v>
      </c>
      <c r="D142" s="2">
        <v>0.02597222222222222</v>
      </c>
      <c r="E142"/>
      <c r="F142"/>
      <c r="G142" s="11">
        <v>42497</v>
      </c>
      <c r="H142" s="14"/>
    </row>
    <row r="143" spans="1:7" ht="12.75">
      <c r="A143" s="1">
        <f t="shared" si="2"/>
        <v>139</v>
      </c>
      <c r="B143" s="14" t="s">
        <v>90</v>
      </c>
      <c r="C143" s="14" t="s">
        <v>91</v>
      </c>
      <c r="D143" s="2">
        <v>0.027395833333333338</v>
      </c>
      <c r="G143" s="11">
        <v>42434</v>
      </c>
    </row>
    <row r="144" spans="1:7" ht="12.75">
      <c r="A144" s="1">
        <f t="shared" si="2"/>
        <v>140</v>
      </c>
      <c r="B144" s="14" t="s">
        <v>232</v>
      </c>
      <c r="C144" s="14" t="s">
        <v>141</v>
      </c>
      <c r="D144" s="2">
        <v>0.028240740740740736</v>
      </c>
      <c r="G144" s="11">
        <v>42434</v>
      </c>
    </row>
    <row r="145" spans="1:7" ht="12.75">
      <c r="A145" s="1">
        <f t="shared" si="2"/>
        <v>141</v>
      </c>
      <c r="B145" s="14" t="s">
        <v>457</v>
      </c>
      <c r="C145" s="14" t="s">
        <v>70</v>
      </c>
      <c r="D145" s="2">
        <v>0.03071759259259259</v>
      </c>
      <c r="G145" s="11">
        <v>42490</v>
      </c>
    </row>
    <row r="146" spans="1:7" ht="12.75">
      <c r="A146" s="1">
        <f t="shared" si="2"/>
        <v>142</v>
      </c>
      <c r="B146" s="14" t="s">
        <v>82</v>
      </c>
      <c r="C146" s="14" t="s">
        <v>592</v>
      </c>
      <c r="D146" s="2">
        <v>0.031099537037037037</v>
      </c>
      <c r="G146" s="11">
        <v>42595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6"/>
  <sheetViews>
    <sheetView showGridLines="0" zoomScale="115" zoomScaleNormal="115" zoomScalePageLayoutView="0" workbookViewId="0" topLeftCell="A1">
      <selection activeCell="K13" sqref="K13"/>
    </sheetView>
  </sheetViews>
  <sheetFormatPr defaultColWidth="9.140625" defaultRowHeight="12.75"/>
  <cols>
    <col min="1" max="1" width="9.140625" style="1" customWidth="1"/>
    <col min="2" max="2" width="12.28125" style="12" bestFit="1" customWidth="1"/>
    <col min="3" max="3" width="14.140625" style="12" bestFit="1" customWidth="1"/>
    <col min="7" max="7" width="9.7109375" style="11" bestFit="1" customWidth="1"/>
  </cols>
  <sheetData>
    <row r="1" spans="1:7" s="5" customFormat="1" ht="18.75">
      <c r="A1" s="4" t="s">
        <v>646</v>
      </c>
      <c r="B1" s="4"/>
      <c r="C1"/>
      <c r="G1" s="11"/>
    </row>
    <row r="2" spans="1:7" s="5" customFormat="1" ht="18.75">
      <c r="A2" s="4"/>
      <c r="B2" s="4"/>
      <c r="C2"/>
      <c r="G2" s="11"/>
    </row>
    <row r="3" spans="1:7" s="8" customFormat="1" ht="15">
      <c r="A3" s="7" t="s">
        <v>75</v>
      </c>
      <c r="B3" s="7"/>
      <c r="G3" s="11"/>
    </row>
    <row r="4" spans="1:7" s="5" customFormat="1" ht="15">
      <c r="A4" s="7" t="s">
        <v>76</v>
      </c>
      <c r="B4" s="10" t="s">
        <v>77</v>
      </c>
      <c r="C4" s="10" t="s">
        <v>78</v>
      </c>
      <c r="D4" s="6" t="s">
        <v>79</v>
      </c>
      <c r="E4" s="8" t="s">
        <v>76</v>
      </c>
      <c r="F4" s="8" t="s">
        <v>426</v>
      </c>
      <c r="G4" s="8" t="s">
        <v>74</v>
      </c>
    </row>
    <row r="5" spans="1:8" ht="15">
      <c r="A5" s="1">
        <v>1</v>
      </c>
      <c r="B5" s="268" t="s">
        <v>19</v>
      </c>
      <c r="C5" s="268" t="s">
        <v>255</v>
      </c>
      <c r="D5" s="271">
        <v>0.011018518518518518</v>
      </c>
      <c r="E5" s="269">
        <v>1</v>
      </c>
      <c r="F5" s="269">
        <v>30</v>
      </c>
      <c r="G5" s="11">
        <v>42455</v>
      </c>
      <c r="H5" s="270"/>
    </row>
    <row r="6" spans="1:8" ht="15">
      <c r="A6" s="1">
        <f>1+A5</f>
        <v>2</v>
      </c>
      <c r="B6" s="268" t="s">
        <v>7</v>
      </c>
      <c r="C6" s="268" t="s">
        <v>40</v>
      </c>
      <c r="D6" s="271">
        <v>0.011504629629629629</v>
      </c>
      <c r="E6" s="269">
        <v>2</v>
      </c>
      <c r="F6" s="269">
        <v>29</v>
      </c>
      <c r="G6" s="11">
        <v>42441</v>
      </c>
      <c r="H6" s="270"/>
    </row>
    <row r="7" spans="1:8" ht="15">
      <c r="A7" s="1">
        <f aca="true" t="shared" si="0" ref="A7:A70">1+A6</f>
        <v>3</v>
      </c>
      <c r="B7" s="268" t="s">
        <v>248</v>
      </c>
      <c r="C7" s="268" t="s">
        <v>37</v>
      </c>
      <c r="D7" s="271">
        <v>0.012141203703703704</v>
      </c>
      <c r="E7" s="269">
        <v>3</v>
      </c>
      <c r="F7" s="269">
        <v>28</v>
      </c>
      <c r="G7" s="11">
        <v>42448</v>
      </c>
      <c r="H7" s="270"/>
    </row>
    <row r="8" spans="1:8" ht="15">
      <c r="A8" s="1">
        <f t="shared" si="0"/>
        <v>4</v>
      </c>
      <c r="B8" s="268" t="s">
        <v>24</v>
      </c>
      <c r="C8" s="268" t="s">
        <v>147</v>
      </c>
      <c r="D8" s="271">
        <v>0.012349537037037039</v>
      </c>
      <c r="E8" s="269">
        <v>4</v>
      </c>
      <c r="F8" s="269">
        <v>27</v>
      </c>
      <c r="G8" s="11">
        <v>42406</v>
      </c>
      <c r="H8" s="270"/>
    </row>
    <row r="9" spans="1:8" ht="15">
      <c r="A9" s="1">
        <f t="shared" si="0"/>
        <v>5</v>
      </c>
      <c r="B9" s="268" t="s">
        <v>18</v>
      </c>
      <c r="C9" s="268" t="s">
        <v>201</v>
      </c>
      <c r="D9" s="271">
        <v>0.01244212962962963</v>
      </c>
      <c r="E9" s="269">
        <v>5</v>
      </c>
      <c r="F9" s="269">
        <v>26</v>
      </c>
      <c r="G9" s="11">
        <v>42539</v>
      </c>
      <c r="H9" s="336"/>
    </row>
    <row r="10" spans="1:8" ht="15">
      <c r="A10" s="1">
        <f t="shared" si="0"/>
        <v>6</v>
      </c>
      <c r="B10" s="268" t="s">
        <v>176</v>
      </c>
      <c r="C10" s="268" t="s">
        <v>177</v>
      </c>
      <c r="D10" s="271">
        <v>0.012465277777777777</v>
      </c>
      <c r="E10" s="269">
        <v>6</v>
      </c>
      <c r="F10" s="269">
        <v>25</v>
      </c>
      <c r="G10" s="11">
        <v>42448</v>
      </c>
      <c r="H10" s="270"/>
    </row>
    <row r="11" spans="1:8" ht="15">
      <c r="A11" s="1">
        <f t="shared" si="0"/>
        <v>7</v>
      </c>
      <c r="B11" s="268" t="s">
        <v>14</v>
      </c>
      <c r="C11" s="268" t="s">
        <v>46</v>
      </c>
      <c r="D11" s="271">
        <v>0.012627314814814815</v>
      </c>
      <c r="E11" s="269">
        <v>7</v>
      </c>
      <c r="F11" s="269">
        <v>24</v>
      </c>
      <c r="G11" s="11">
        <v>42370</v>
      </c>
      <c r="H11" s="270"/>
    </row>
    <row r="12" spans="1:8" ht="15">
      <c r="A12" s="1">
        <f t="shared" si="0"/>
        <v>8</v>
      </c>
      <c r="B12" s="268" t="s">
        <v>23</v>
      </c>
      <c r="C12" s="268" t="s">
        <v>151</v>
      </c>
      <c r="D12" s="271">
        <v>0.012800925925925926</v>
      </c>
      <c r="E12" s="269">
        <v>8</v>
      </c>
      <c r="F12" s="269">
        <v>23</v>
      </c>
      <c r="G12" s="11">
        <v>42497</v>
      </c>
      <c r="H12" s="270"/>
    </row>
    <row r="13" spans="1:8" ht="15">
      <c r="A13" s="1">
        <f t="shared" si="0"/>
        <v>9</v>
      </c>
      <c r="B13" s="268" t="s">
        <v>5</v>
      </c>
      <c r="C13" s="268" t="s">
        <v>37</v>
      </c>
      <c r="D13" s="271">
        <v>0.0128125</v>
      </c>
      <c r="E13" s="269">
        <v>9</v>
      </c>
      <c r="F13" s="269">
        <v>22</v>
      </c>
      <c r="G13" s="11">
        <v>42525</v>
      </c>
      <c r="H13" s="336"/>
    </row>
    <row r="14" spans="1:8" ht="15">
      <c r="A14" s="1">
        <f t="shared" si="0"/>
        <v>10</v>
      </c>
      <c r="B14" s="268" t="s">
        <v>18</v>
      </c>
      <c r="C14" s="268" t="s">
        <v>155</v>
      </c>
      <c r="D14" s="271">
        <v>0.01283564814814815</v>
      </c>
      <c r="E14" s="354">
        <v>10</v>
      </c>
      <c r="F14" s="269">
        <v>21</v>
      </c>
      <c r="G14" s="11">
        <v>42518</v>
      </c>
      <c r="H14" s="336"/>
    </row>
    <row r="15" spans="1:8" ht="15">
      <c r="A15" s="1">
        <f t="shared" si="0"/>
        <v>11</v>
      </c>
      <c r="B15" s="268" t="s">
        <v>24</v>
      </c>
      <c r="C15" s="268" t="s">
        <v>275</v>
      </c>
      <c r="D15" s="271">
        <v>0.012858796296296297</v>
      </c>
      <c r="E15" s="269">
        <v>11</v>
      </c>
      <c r="F15" s="269">
        <v>20</v>
      </c>
      <c r="G15" s="11">
        <v>42588</v>
      </c>
      <c r="H15" s="270"/>
    </row>
    <row r="16" spans="1:8" s="5" customFormat="1" ht="15">
      <c r="A16" s="1">
        <f t="shared" si="0"/>
        <v>12</v>
      </c>
      <c r="B16" s="268" t="s">
        <v>246</v>
      </c>
      <c r="C16" s="268" t="s">
        <v>42</v>
      </c>
      <c r="D16" s="271">
        <v>0.012870370370370372</v>
      </c>
      <c r="E16" s="269">
        <v>12</v>
      </c>
      <c r="F16" s="269">
        <v>19</v>
      </c>
      <c r="G16" s="11">
        <v>42504</v>
      </c>
      <c r="H16" s="336"/>
    </row>
    <row r="17" spans="1:8" ht="15">
      <c r="A17" s="1">
        <f t="shared" si="0"/>
        <v>13</v>
      </c>
      <c r="B17" s="268" t="s">
        <v>62</v>
      </c>
      <c r="C17" s="268" t="s">
        <v>97</v>
      </c>
      <c r="D17" s="271">
        <v>0.012962962962962963</v>
      </c>
      <c r="E17" s="269">
        <v>13</v>
      </c>
      <c r="F17" s="269">
        <v>18</v>
      </c>
      <c r="G17" s="11">
        <v>42434</v>
      </c>
      <c r="H17" s="270"/>
    </row>
    <row r="18" spans="1:8" ht="15">
      <c r="A18" s="1">
        <f t="shared" si="0"/>
        <v>14</v>
      </c>
      <c r="B18" s="268" t="s">
        <v>103</v>
      </c>
      <c r="C18" s="268" t="s">
        <v>104</v>
      </c>
      <c r="D18" s="271">
        <v>0.01306712962962963</v>
      </c>
      <c r="E18" s="269">
        <v>14</v>
      </c>
      <c r="F18" s="269">
        <v>17</v>
      </c>
      <c r="G18" s="11">
        <v>42497</v>
      </c>
      <c r="H18" s="336"/>
    </row>
    <row r="19" spans="1:8" ht="15">
      <c r="A19" s="1">
        <f t="shared" si="0"/>
        <v>15</v>
      </c>
      <c r="B19" s="268" t="s">
        <v>203</v>
      </c>
      <c r="C19" s="268" t="s">
        <v>202</v>
      </c>
      <c r="D19" s="271">
        <v>0.013090277777777779</v>
      </c>
      <c r="E19" s="269">
        <v>15</v>
      </c>
      <c r="F19" s="269">
        <v>16</v>
      </c>
      <c r="G19" s="11">
        <v>42546</v>
      </c>
      <c r="H19" s="336"/>
    </row>
    <row r="20" spans="1:8" ht="15">
      <c r="A20" s="1">
        <f t="shared" si="0"/>
        <v>16</v>
      </c>
      <c r="B20" s="268" t="s">
        <v>6</v>
      </c>
      <c r="C20" s="268" t="s">
        <v>39</v>
      </c>
      <c r="D20" s="271">
        <v>0.013125</v>
      </c>
      <c r="E20" s="354">
        <v>16</v>
      </c>
      <c r="F20" s="269">
        <v>15</v>
      </c>
      <c r="G20" s="11">
        <v>42490</v>
      </c>
      <c r="H20" s="336"/>
    </row>
    <row r="21" spans="1:7" ht="12.75">
      <c r="A21" s="1">
        <f t="shared" si="0"/>
        <v>17</v>
      </c>
      <c r="B21" s="15" t="s">
        <v>26</v>
      </c>
      <c r="C21" s="16" t="s">
        <v>180</v>
      </c>
      <c r="D21" s="2">
        <v>0.013194444444444444</v>
      </c>
      <c r="G21" s="11">
        <v>42525</v>
      </c>
    </row>
    <row r="22" spans="1:8" ht="15">
      <c r="A22" s="1">
        <f t="shared" si="0"/>
        <v>18</v>
      </c>
      <c r="B22" s="268" t="s">
        <v>399</v>
      </c>
      <c r="C22" s="268" t="s">
        <v>42</v>
      </c>
      <c r="D22" s="271">
        <v>0.01324074074074074</v>
      </c>
      <c r="E22" s="269">
        <v>17</v>
      </c>
      <c r="F22" s="269">
        <v>14</v>
      </c>
      <c r="G22" s="11">
        <v>42525</v>
      </c>
      <c r="H22" s="336"/>
    </row>
    <row r="23" spans="1:8" ht="15">
      <c r="A23" s="1">
        <f t="shared" si="0"/>
        <v>19</v>
      </c>
      <c r="B23" s="273" t="s">
        <v>1</v>
      </c>
      <c r="C23" s="273" t="s">
        <v>31</v>
      </c>
      <c r="D23" s="274">
        <v>0.013518518518518518</v>
      </c>
      <c r="E23" s="297">
        <v>1</v>
      </c>
      <c r="F23" s="275">
        <v>30</v>
      </c>
      <c r="G23" s="11">
        <v>42525</v>
      </c>
      <c r="H23" s="335"/>
    </row>
    <row r="24" spans="1:8" ht="15">
      <c r="A24" s="1">
        <f t="shared" si="0"/>
        <v>20</v>
      </c>
      <c r="B24" s="273" t="s">
        <v>205</v>
      </c>
      <c r="C24" s="273" t="s">
        <v>204</v>
      </c>
      <c r="D24" s="274">
        <v>0.013657407407407408</v>
      </c>
      <c r="E24" s="275">
        <v>2</v>
      </c>
      <c r="F24" s="275">
        <v>29</v>
      </c>
      <c r="G24" s="11">
        <v>42553</v>
      </c>
      <c r="H24" s="276"/>
    </row>
    <row r="25" spans="1:8" ht="15">
      <c r="A25" s="1">
        <f t="shared" si="0"/>
        <v>21</v>
      </c>
      <c r="B25" s="273" t="s">
        <v>62</v>
      </c>
      <c r="C25" s="273" t="s">
        <v>68</v>
      </c>
      <c r="D25" s="274">
        <v>0.01375</v>
      </c>
      <c r="E25" s="275">
        <v>3</v>
      </c>
      <c r="F25" s="275">
        <v>28</v>
      </c>
      <c r="G25" s="11">
        <v>42448</v>
      </c>
      <c r="H25" s="276"/>
    </row>
    <row r="26" spans="1:8" ht="15">
      <c r="A26" s="1">
        <f t="shared" si="0"/>
        <v>22</v>
      </c>
      <c r="B26" s="273" t="s">
        <v>105</v>
      </c>
      <c r="C26" s="273" t="s">
        <v>106</v>
      </c>
      <c r="D26" s="274">
        <v>0.013773148148148147</v>
      </c>
      <c r="E26" s="297">
        <v>4</v>
      </c>
      <c r="F26" s="275">
        <v>27</v>
      </c>
      <c r="G26" s="11">
        <v>42539</v>
      </c>
      <c r="H26" s="276"/>
    </row>
    <row r="27" spans="1:8" ht="15">
      <c r="A27" s="1">
        <f t="shared" si="0"/>
        <v>23</v>
      </c>
      <c r="B27" s="273" t="s">
        <v>12</v>
      </c>
      <c r="C27" s="273" t="s">
        <v>44</v>
      </c>
      <c r="D27" s="274">
        <v>0.013784722222222224</v>
      </c>
      <c r="E27" s="297">
        <v>5</v>
      </c>
      <c r="F27" s="275">
        <v>26</v>
      </c>
      <c r="G27" s="11">
        <v>42392</v>
      </c>
      <c r="H27" s="276"/>
    </row>
    <row r="28" spans="1:8" ht="15">
      <c r="A28" s="1">
        <f t="shared" si="0"/>
        <v>24</v>
      </c>
      <c r="B28" s="273" t="s">
        <v>184</v>
      </c>
      <c r="C28" s="273" t="s">
        <v>185</v>
      </c>
      <c r="D28" s="274">
        <v>0.01386574074074074</v>
      </c>
      <c r="E28" s="275">
        <v>6</v>
      </c>
      <c r="F28" s="275">
        <v>25</v>
      </c>
      <c r="G28" s="11">
        <v>42644</v>
      </c>
      <c r="H28" s="335"/>
    </row>
    <row r="29" spans="1:8" ht="12.75">
      <c r="A29" s="1">
        <f t="shared" si="0"/>
        <v>25</v>
      </c>
      <c r="B29" s="278" t="s">
        <v>24</v>
      </c>
      <c r="C29" s="278" t="s">
        <v>58</v>
      </c>
      <c r="D29" s="279">
        <v>0.013888888888888888</v>
      </c>
      <c r="E29" s="280">
        <v>1</v>
      </c>
      <c r="F29" s="280">
        <v>30</v>
      </c>
      <c r="G29" s="11">
        <v>42686</v>
      </c>
      <c r="H29" s="276"/>
    </row>
    <row r="30" spans="1:8" ht="15">
      <c r="A30" s="1">
        <f t="shared" si="0"/>
        <v>26</v>
      </c>
      <c r="B30" s="273" t="s">
        <v>131</v>
      </c>
      <c r="C30" s="273" t="s">
        <v>132</v>
      </c>
      <c r="D30" s="274">
        <v>0.013912037037037037</v>
      </c>
      <c r="E30" s="297">
        <v>7</v>
      </c>
      <c r="F30" s="275">
        <v>24</v>
      </c>
      <c r="G30" s="11">
        <v>42490</v>
      </c>
      <c r="H30" s="335"/>
    </row>
    <row r="31" spans="1:8" ht="15">
      <c r="A31" s="1">
        <f t="shared" si="0"/>
        <v>27</v>
      </c>
      <c r="B31" s="273" t="s">
        <v>19</v>
      </c>
      <c r="C31" s="273" t="s">
        <v>53</v>
      </c>
      <c r="D31" s="274">
        <v>0.014108796296296295</v>
      </c>
      <c r="E31" s="275">
        <v>8</v>
      </c>
      <c r="F31" s="275">
        <v>23</v>
      </c>
      <c r="G31" s="11">
        <v>42378</v>
      </c>
      <c r="H31" s="276"/>
    </row>
    <row r="32" spans="1:8" ht="15">
      <c r="A32" s="1">
        <f t="shared" si="0"/>
        <v>28</v>
      </c>
      <c r="B32" s="273" t="s">
        <v>1</v>
      </c>
      <c r="C32" s="273" t="s">
        <v>30</v>
      </c>
      <c r="D32" s="274">
        <v>0.014166666666666666</v>
      </c>
      <c r="E32" s="297">
        <v>9</v>
      </c>
      <c r="F32" s="275">
        <v>22</v>
      </c>
      <c r="G32" s="11">
        <v>42448</v>
      </c>
      <c r="H32" s="276"/>
    </row>
    <row r="33" spans="1:8" ht="15">
      <c r="A33" s="1">
        <f t="shared" si="0"/>
        <v>29</v>
      </c>
      <c r="B33" s="273" t="s">
        <v>3</v>
      </c>
      <c r="C33" s="273" t="s">
        <v>35</v>
      </c>
      <c r="D33" s="274">
        <v>0.014328703703703703</v>
      </c>
      <c r="E33" s="275">
        <v>10</v>
      </c>
      <c r="F33" s="275">
        <v>21</v>
      </c>
      <c r="G33" s="11">
        <v>42504</v>
      </c>
      <c r="H33" s="335"/>
    </row>
    <row r="34" spans="1:8" ht="15">
      <c r="A34" s="1">
        <f t="shared" si="0"/>
        <v>30</v>
      </c>
      <c r="B34" s="273" t="s">
        <v>181</v>
      </c>
      <c r="C34" s="273" t="s">
        <v>182</v>
      </c>
      <c r="D34" s="274">
        <v>0.014398148148148148</v>
      </c>
      <c r="E34" s="275">
        <v>11</v>
      </c>
      <c r="F34" s="275">
        <v>20</v>
      </c>
      <c r="G34" s="11">
        <v>42413</v>
      </c>
      <c r="H34" s="276"/>
    </row>
    <row r="35" spans="1:8" ht="12.75">
      <c r="A35" s="1">
        <f t="shared" si="0"/>
        <v>31</v>
      </c>
      <c r="B35" s="278" t="s">
        <v>20</v>
      </c>
      <c r="C35" s="278" t="s">
        <v>54</v>
      </c>
      <c r="D35" s="279">
        <v>0.014456018518518519</v>
      </c>
      <c r="E35" s="280">
        <v>2</v>
      </c>
      <c r="F35" s="280">
        <v>29</v>
      </c>
      <c r="G35" s="11">
        <v>42525</v>
      </c>
      <c r="H35" s="335"/>
    </row>
    <row r="36" spans="1:8" ht="15">
      <c r="A36" s="1">
        <f t="shared" si="0"/>
        <v>32</v>
      </c>
      <c r="B36" s="273" t="s">
        <v>133</v>
      </c>
      <c r="C36" s="273" t="s">
        <v>134</v>
      </c>
      <c r="D36" s="274">
        <v>0.014479166666666668</v>
      </c>
      <c r="E36" s="297">
        <v>12</v>
      </c>
      <c r="F36" s="275">
        <v>19</v>
      </c>
      <c r="G36" s="11">
        <v>42441</v>
      </c>
      <c r="H36" s="276"/>
    </row>
    <row r="37" spans="1:7" ht="12.75">
      <c r="A37" s="1">
        <f t="shared" si="0"/>
        <v>33</v>
      </c>
      <c r="B37" t="s">
        <v>630</v>
      </c>
      <c r="C37" s="13" t="s">
        <v>631</v>
      </c>
      <c r="D37" s="2">
        <v>0.014513888888888889</v>
      </c>
      <c r="G37" s="11">
        <v>42729</v>
      </c>
    </row>
    <row r="38" spans="1:7" ht="12.75">
      <c r="A38" s="1">
        <f t="shared" si="0"/>
        <v>34</v>
      </c>
      <c r="B38" t="s">
        <v>268</v>
      </c>
      <c r="C38" s="13" t="s">
        <v>269</v>
      </c>
      <c r="D38" s="2">
        <v>0.014525462962962964</v>
      </c>
      <c r="G38" s="11">
        <v>42469</v>
      </c>
    </row>
    <row r="39" spans="1:7" ht="12.75">
      <c r="A39" s="1">
        <f t="shared" si="0"/>
        <v>35</v>
      </c>
      <c r="B39" t="s">
        <v>18</v>
      </c>
      <c r="C39" s="13" t="s">
        <v>52</v>
      </c>
      <c r="D39" s="2">
        <v>0.014537037037037038</v>
      </c>
      <c r="G39" s="11">
        <v>42504</v>
      </c>
    </row>
    <row r="40" spans="1:8" ht="12.75">
      <c r="A40" s="1">
        <f t="shared" si="0"/>
        <v>36</v>
      </c>
      <c r="B40" s="278" t="s">
        <v>142</v>
      </c>
      <c r="C40" s="278" t="s">
        <v>143</v>
      </c>
      <c r="D40" s="279">
        <v>0.014664351851851852</v>
      </c>
      <c r="E40" s="356">
        <v>3</v>
      </c>
      <c r="F40" s="280">
        <v>28</v>
      </c>
      <c r="G40" s="11">
        <v>42546</v>
      </c>
      <c r="H40" s="276"/>
    </row>
    <row r="41" spans="1:8" ht="12.75">
      <c r="A41" s="1">
        <f t="shared" si="0"/>
        <v>37</v>
      </c>
      <c r="B41" s="280" t="s">
        <v>129</v>
      </c>
      <c r="C41" s="280" t="s">
        <v>130</v>
      </c>
      <c r="D41" s="279">
        <v>0.0146875</v>
      </c>
      <c r="E41" s="356">
        <v>4</v>
      </c>
      <c r="F41" s="280">
        <v>27</v>
      </c>
      <c r="G41" s="11">
        <v>42614</v>
      </c>
      <c r="H41" s="335"/>
    </row>
    <row r="42" spans="1:8" ht="12.75">
      <c r="A42" s="1">
        <f t="shared" si="0"/>
        <v>38</v>
      </c>
      <c r="B42" s="278" t="s">
        <v>1</v>
      </c>
      <c r="C42" s="278" t="s">
        <v>32</v>
      </c>
      <c r="D42" s="279">
        <v>0.014699074074074074</v>
      </c>
      <c r="E42" s="356">
        <v>5</v>
      </c>
      <c r="F42" s="280">
        <v>26</v>
      </c>
      <c r="G42" s="11">
        <v>42518</v>
      </c>
      <c r="H42" s="335"/>
    </row>
    <row r="43" spans="1:7" ht="12.75">
      <c r="A43" s="1">
        <f t="shared" si="0"/>
        <v>39</v>
      </c>
      <c r="B43" t="s">
        <v>205</v>
      </c>
      <c r="C43" s="13" t="s">
        <v>554</v>
      </c>
      <c r="D43" s="2">
        <v>0.014710648148148148</v>
      </c>
      <c r="G43" s="11">
        <v>42588</v>
      </c>
    </row>
    <row r="44" spans="1:8" ht="12.75">
      <c r="A44" s="1">
        <f t="shared" si="0"/>
        <v>40</v>
      </c>
      <c r="B44" s="278" t="s">
        <v>18</v>
      </c>
      <c r="C44" s="278" t="s">
        <v>51</v>
      </c>
      <c r="D44" s="279">
        <v>0.014710648148148148</v>
      </c>
      <c r="E44" s="356">
        <v>6</v>
      </c>
      <c r="F44" s="280">
        <v>25</v>
      </c>
      <c r="G44" s="11">
        <v>42665</v>
      </c>
      <c r="H44" s="335"/>
    </row>
    <row r="45" spans="1:8" ht="12.75">
      <c r="A45" s="1">
        <f t="shared" si="0"/>
        <v>41</v>
      </c>
      <c r="B45" s="278" t="s">
        <v>211</v>
      </c>
      <c r="C45" s="278" t="s">
        <v>210</v>
      </c>
      <c r="D45" s="279">
        <v>0.014733796296296295</v>
      </c>
      <c r="E45" s="356">
        <v>7</v>
      </c>
      <c r="F45" s="280">
        <v>24</v>
      </c>
      <c r="G45" s="11">
        <v>42441</v>
      </c>
      <c r="H45" s="335"/>
    </row>
    <row r="46" spans="1:8" ht="12.75">
      <c r="A46" s="1">
        <f t="shared" si="0"/>
        <v>42</v>
      </c>
      <c r="B46" s="278" t="s">
        <v>21</v>
      </c>
      <c r="C46" s="278" t="s">
        <v>42</v>
      </c>
      <c r="D46" s="279">
        <v>0.014884259259259259</v>
      </c>
      <c r="E46" s="280">
        <v>8</v>
      </c>
      <c r="F46" s="280">
        <v>23</v>
      </c>
      <c r="G46" s="11">
        <v>42448</v>
      </c>
      <c r="H46" s="276"/>
    </row>
    <row r="47" spans="1:8" s="5" customFormat="1" ht="12.75">
      <c r="A47" s="1">
        <f t="shared" si="0"/>
        <v>43</v>
      </c>
      <c r="B47" s="278" t="s">
        <v>86</v>
      </c>
      <c r="C47" s="278" t="s">
        <v>187</v>
      </c>
      <c r="D47" s="279">
        <v>0.014918981481481483</v>
      </c>
      <c r="E47" s="280">
        <v>9</v>
      </c>
      <c r="F47" s="280">
        <v>22</v>
      </c>
      <c r="G47" s="11">
        <v>42455</v>
      </c>
      <c r="H47" s="276"/>
    </row>
    <row r="48" spans="1:8" ht="12.75">
      <c r="A48" s="1">
        <f t="shared" si="0"/>
        <v>44</v>
      </c>
      <c r="B48" s="282" t="s">
        <v>93</v>
      </c>
      <c r="C48" s="282" t="s">
        <v>148</v>
      </c>
      <c r="D48" s="283">
        <v>0.015057870370370369</v>
      </c>
      <c r="E48" s="284">
        <v>1</v>
      </c>
      <c r="F48" s="284">
        <v>30</v>
      </c>
      <c r="G48" s="11">
        <v>42518</v>
      </c>
      <c r="H48" s="335"/>
    </row>
    <row r="49" spans="1:8" ht="12.75">
      <c r="A49" s="1">
        <f t="shared" si="0"/>
        <v>45</v>
      </c>
      <c r="B49" s="278" t="s">
        <v>23</v>
      </c>
      <c r="C49" s="278" t="s">
        <v>135</v>
      </c>
      <c r="D49" s="279">
        <v>0.01521990740740741</v>
      </c>
      <c r="E49" s="356">
        <v>10</v>
      </c>
      <c r="F49" s="280">
        <v>21</v>
      </c>
      <c r="G49" s="11">
        <v>42518</v>
      </c>
      <c r="H49" s="335"/>
    </row>
    <row r="50" spans="1:8" s="5" customFormat="1" ht="12.75">
      <c r="A50" s="1">
        <f t="shared" si="0"/>
        <v>46</v>
      </c>
      <c r="B50" s="280" t="s">
        <v>289</v>
      </c>
      <c r="C50" s="280" t="s">
        <v>290</v>
      </c>
      <c r="D50" s="279">
        <v>0.015266203703703705</v>
      </c>
      <c r="E50" s="356">
        <v>11</v>
      </c>
      <c r="F50" s="280">
        <v>20</v>
      </c>
      <c r="G50" s="11">
        <v>42525</v>
      </c>
      <c r="H50" s="335"/>
    </row>
    <row r="51" spans="1:7" ht="12.75">
      <c r="A51" s="1">
        <f t="shared" si="0"/>
        <v>47</v>
      </c>
      <c r="B51" s="12" t="s">
        <v>10</v>
      </c>
      <c r="C51" s="13" t="s">
        <v>43</v>
      </c>
      <c r="D51" s="2">
        <v>0.01528935185185185</v>
      </c>
      <c r="G51" s="11">
        <v>42525</v>
      </c>
    </row>
    <row r="52" spans="1:8" ht="12.75">
      <c r="A52" s="1">
        <f t="shared" si="0"/>
        <v>48</v>
      </c>
      <c r="B52" s="278" t="s">
        <v>65</v>
      </c>
      <c r="C52" s="278" t="s">
        <v>179</v>
      </c>
      <c r="D52" s="279">
        <v>0.015324074074074073</v>
      </c>
      <c r="E52" s="280">
        <v>12</v>
      </c>
      <c r="F52" s="280">
        <v>19</v>
      </c>
      <c r="G52" s="11">
        <v>42413</v>
      </c>
      <c r="H52" s="276"/>
    </row>
    <row r="53" spans="1:8" ht="12.75">
      <c r="A53" s="1">
        <f t="shared" si="0"/>
        <v>49</v>
      </c>
      <c r="B53" s="278" t="s">
        <v>152</v>
      </c>
      <c r="C53" s="278" t="s">
        <v>42</v>
      </c>
      <c r="D53" s="279">
        <v>0.015335648148148147</v>
      </c>
      <c r="E53" s="280">
        <v>13</v>
      </c>
      <c r="F53" s="280">
        <v>18</v>
      </c>
      <c r="G53" s="11">
        <v>42602</v>
      </c>
      <c r="H53" s="276"/>
    </row>
    <row r="54" spans="1:8" ht="15">
      <c r="A54" s="1">
        <f t="shared" si="0"/>
        <v>50</v>
      </c>
      <c r="B54" s="273" t="s">
        <v>23</v>
      </c>
      <c r="C54" s="273" t="s">
        <v>156</v>
      </c>
      <c r="D54" s="274">
        <v>0.015381944444444443</v>
      </c>
      <c r="E54" s="275">
        <v>13</v>
      </c>
      <c r="F54" s="275">
        <v>18</v>
      </c>
      <c r="G54" s="11">
        <v>42406</v>
      </c>
      <c r="H54" s="276"/>
    </row>
    <row r="55" spans="1:7" ht="12.75">
      <c r="A55" s="1">
        <f t="shared" si="0"/>
        <v>51</v>
      </c>
      <c r="B55" s="15" t="s">
        <v>188</v>
      </c>
      <c r="C55" s="16" t="s">
        <v>189</v>
      </c>
      <c r="D55" s="2">
        <v>0.015405092592592593</v>
      </c>
      <c r="G55" s="11">
        <v>42462</v>
      </c>
    </row>
    <row r="56" spans="1:8" ht="12.75">
      <c r="A56" s="1">
        <f t="shared" si="0"/>
        <v>52</v>
      </c>
      <c r="B56" s="278" t="s">
        <v>118</v>
      </c>
      <c r="C56" s="278" t="s">
        <v>119</v>
      </c>
      <c r="D56" s="279">
        <v>0.015474537037037038</v>
      </c>
      <c r="E56" s="356" t="s">
        <v>502</v>
      </c>
      <c r="F56" s="280">
        <v>17</v>
      </c>
      <c r="G56" s="11">
        <v>42378</v>
      </c>
      <c r="H56" s="276"/>
    </row>
    <row r="57" spans="1:8" s="5" customFormat="1" ht="12.75">
      <c r="A57" s="1">
        <f t="shared" si="0"/>
        <v>53</v>
      </c>
      <c r="B57" s="280" t="s">
        <v>107</v>
      </c>
      <c r="C57" s="280" t="s">
        <v>201</v>
      </c>
      <c r="D57" s="279">
        <v>0.015474537037037038</v>
      </c>
      <c r="E57" s="356" t="s">
        <v>502</v>
      </c>
      <c r="F57" s="280">
        <v>17</v>
      </c>
      <c r="G57" s="11">
        <v>42490</v>
      </c>
      <c r="H57" s="335"/>
    </row>
    <row r="58" spans="1:8" s="5" customFormat="1" ht="12.75">
      <c r="A58" s="1">
        <f t="shared" si="0"/>
        <v>54</v>
      </c>
      <c r="B58" s="282" t="s">
        <v>153</v>
      </c>
      <c r="C58" s="282" t="s">
        <v>154</v>
      </c>
      <c r="D58" s="283">
        <v>0.015532407407407406</v>
      </c>
      <c r="E58" s="284">
        <v>2</v>
      </c>
      <c r="F58" s="284">
        <v>29</v>
      </c>
      <c r="G58" s="11">
        <v>42504</v>
      </c>
      <c r="H58" s="276"/>
    </row>
    <row r="59" spans="1:8" s="5" customFormat="1" ht="12.75">
      <c r="A59" s="1">
        <f t="shared" si="0"/>
        <v>55</v>
      </c>
      <c r="B59" t="s">
        <v>17</v>
      </c>
      <c r="C59" s="13" t="s">
        <v>50</v>
      </c>
      <c r="D59" s="2">
        <v>0.015532407407407406</v>
      </c>
      <c r="E59"/>
      <c r="F59"/>
      <c r="G59" s="11">
        <v>42644</v>
      </c>
      <c r="H59"/>
    </row>
    <row r="60" spans="1:8" s="5" customFormat="1" ht="12.75">
      <c r="A60" s="1">
        <f t="shared" si="0"/>
        <v>56</v>
      </c>
      <c r="B60" s="282" t="s">
        <v>66</v>
      </c>
      <c r="C60" s="282" t="s">
        <v>59</v>
      </c>
      <c r="D60" s="283">
        <v>0.015613425925925926</v>
      </c>
      <c r="E60" s="284">
        <v>3</v>
      </c>
      <c r="F60" s="284">
        <v>28</v>
      </c>
      <c r="G60" s="11">
        <v>42525</v>
      </c>
      <c r="H60" s="335"/>
    </row>
    <row r="61" spans="1:8" s="5" customFormat="1" ht="12.75">
      <c r="A61" s="1">
        <f t="shared" si="0"/>
        <v>57</v>
      </c>
      <c r="B61" t="s">
        <v>5</v>
      </c>
      <c r="C61" s="13" t="s">
        <v>38</v>
      </c>
      <c r="D61" s="2">
        <v>0.015613425925925926</v>
      </c>
      <c r="E61"/>
      <c r="F61"/>
      <c r="G61" s="11">
        <v>42623</v>
      </c>
      <c r="H61"/>
    </row>
    <row r="62" spans="1:8" s="5" customFormat="1" ht="12.75">
      <c r="A62" s="1">
        <f t="shared" si="0"/>
        <v>58</v>
      </c>
      <c r="B62" s="282" t="s">
        <v>120</v>
      </c>
      <c r="C62" s="282" t="s">
        <v>121</v>
      </c>
      <c r="D62" s="283">
        <v>0.015752314814814813</v>
      </c>
      <c r="E62" s="360">
        <v>4</v>
      </c>
      <c r="F62" s="284">
        <v>27</v>
      </c>
      <c r="G62" s="11">
        <v>42539</v>
      </c>
      <c r="H62" s="276"/>
    </row>
    <row r="63" spans="1:8" s="5" customFormat="1" ht="12.75">
      <c r="A63" s="1">
        <f t="shared" si="0"/>
        <v>59</v>
      </c>
      <c r="B63" s="282" t="s">
        <v>82</v>
      </c>
      <c r="C63" s="282" t="s">
        <v>122</v>
      </c>
      <c r="D63" s="283">
        <v>0.015810185185185184</v>
      </c>
      <c r="E63" s="284">
        <v>5</v>
      </c>
      <c r="F63" s="284">
        <v>26</v>
      </c>
      <c r="G63" s="11">
        <v>42378</v>
      </c>
      <c r="H63" s="276"/>
    </row>
    <row r="64" spans="1:8" s="5" customFormat="1" ht="12.75">
      <c r="A64" s="1">
        <f t="shared" si="0"/>
        <v>60</v>
      </c>
      <c r="B64" s="282" t="s">
        <v>62</v>
      </c>
      <c r="C64" s="282" t="s">
        <v>122</v>
      </c>
      <c r="D64" s="283">
        <v>0.015902777777777776</v>
      </c>
      <c r="E64" s="284">
        <v>6</v>
      </c>
      <c r="F64" s="284">
        <v>25</v>
      </c>
      <c r="G64" s="11">
        <v>42378</v>
      </c>
      <c r="H64" s="276"/>
    </row>
    <row r="65" spans="1:8" ht="12.75">
      <c r="A65" s="1">
        <f t="shared" si="0"/>
        <v>61</v>
      </c>
      <c r="B65" s="286" t="s">
        <v>174</v>
      </c>
      <c r="C65" s="286" t="s">
        <v>175</v>
      </c>
      <c r="D65" s="287">
        <v>0.015902777777777776</v>
      </c>
      <c r="E65" s="288">
        <v>1</v>
      </c>
      <c r="F65" s="288">
        <v>30</v>
      </c>
      <c r="G65" s="11">
        <v>42588</v>
      </c>
      <c r="H65" s="335"/>
    </row>
    <row r="66" spans="1:8" ht="12.75">
      <c r="A66" s="1">
        <f t="shared" si="0"/>
        <v>62</v>
      </c>
      <c r="B66" s="20" t="s">
        <v>449</v>
      </c>
      <c r="C66" s="21" t="s">
        <v>450</v>
      </c>
      <c r="D66" s="22">
        <v>0.01596064814814815</v>
      </c>
      <c r="E66" s="5"/>
      <c r="F66" s="5"/>
      <c r="G66" s="353">
        <v>42476</v>
      </c>
      <c r="H66" s="5"/>
    </row>
    <row r="67" spans="1:7" ht="12.75">
      <c r="A67" s="1">
        <f t="shared" si="0"/>
        <v>63</v>
      </c>
      <c r="B67" s="12" t="s">
        <v>453</v>
      </c>
      <c r="C67" s="13" t="s">
        <v>628</v>
      </c>
      <c r="D67" s="2">
        <v>0.016006944444444445</v>
      </c>
      <c r="G67" s="11">
        <v>42721</v>
      </c>
    </row>
    <row r="68" spans="1:8" s="5" customFormat="1" ht="12.75">
      <c r="A68" s="1">
        <f t="shared" si="0"/>
        <v>64</v>
      </c>
      <c r="B68" s="29" t="s">
        <v>1</v>
      </c>
      <c r="C68" s="29" t="s">
        <v>597</v>
      </c>
      <c r="D68" s="404">
        <v>0.01601851851851852</v>
      </c>
      <c r="E68" s="29"/>
      <c r="F68" s="29"/>
      <c r="G68" s="353">
        <v>42623</v>
      </c>
      <c r="H68" s="335"/>
    </row>
    <row r="69" spans="1:8" s="5" customFormat="1" ht="12.75">
      <c r="A69" s="1">
        <f t="shared" si="0"/>
        <v>65</v>
      </c>
      <c r="B69" s="280" t="s">
        <v>193</v>
      </c>
      <c r="C69" s="280" t="s">
        <v>194</v>
      </c>
      <c r="D69" s="279">
        <v>0.01615740740740741</v>
      </c>
      <c r="E69" s="356">
        <v>16</v>
      </c>
      <c r="F69" s="280">
        <v>15</v>
      </c>
      <c r="G69" s="11">
        <v>42700</v>
      </c>
      <c r="H69" s="335"/>
    </row>
    <row r="70" spans="1:8" s="5" customFormat="1" ht="12.75">
      <c r="A70" s="1">
        <f t="shared" si="0"/>
        <v>66</v>
      </c>
      <c r="B70" s="286" t="s">
        <v>136</v>
      </c>
      <c r="C70" s="286" t="s">
        <v>137</v>
      </c>
      <c r="D70" s="287">
        <v>0.01636574074074074</v>
      </c>
      <c r="E70" s="288">
        <v>2</v>
      </c>
      <c r="F70" s="288">
        <v>29</v>
      </c>
      <c r="G70" s="11">
        <v>42476</v>
      </c>
      <c r="H70" s="276"/>
    </row>
    <row r="71" spans="1:8" ht="12.75">
      <c r="A71" s="1">
        <f aca="true" t="shared" si="1" ref="A71:A134">1+A70</f>
        <v>67</v>
      </c>
      <c r="B71" s="282" t="s">
        <v>117</v>
      </c>
      <c r="C71" s="282" t="s">
        <v>110</v>
      </c>
      <c r="D71" s="283">
        <v>0.016400462962962964</v>
      </c>
      <c r="E71" s="360" t="s">
        <v>527</v>
      </c>
      <c r="F71" s="284">
        <v>24</v>
      </c>
      <c r="G71" s="11">
        <v>42504</v>
      </c>
      <c r="H71" s="335"/>
    </row>
    <row r="72" spans="1:8" s="5" customFormat="1" ht="12.75">
      <c r="A72" s="1">
        <f t="shared" si="1"/>
        <v>68</v>
      </c>
      <c r="B72" s="282" t="s">
        <v>20</v>
      </c>
      <c r="C72" s="282" t="s">
        <v>186</v>
      </c>
      <c r="D72" s="283">
        <v>0.016400462962962964</v>
      </c>
      <c r="E72" s="360" t="s">
        <v>527</v>
      </c>
      <c r="F72" s="284">
        <v>24</v>
      </c>
      <c r="G72" s="11">
        <v>42546</v>
      </c>
      <c r="H72" s="276"/>
    </row>
    <row r="73" spans="1:7" ht="12.75">
      <c r="A73" s="1">
        <f t="shared" si="1"/>
        <v>69</v>
      </c>
      <c r="B73" s="12" t="s">
        <v>453</v>
      </c>
      <c r="C73" s="13" t="s">
        <v>481</v>
      </c>
      <c r="D73" s="2">
        <v>0.016458333333333332</v>
      </c>
      <c r="G73" s="11">
        <v>42518</v>
      </c>
    </row>
    <row r="74" spans="1:7" ht="12.75">
      <c r="A74" s="1">
        <f t="shared" si="1"/>
        <v>70</v>
      </c>
      <c r="B74" s="12" t="s">
        <v>107</v>
      </c>
      <c r="C74" s="13" t="s">
        <v>108</v>
      </c>
      <c r="D74" s="2">
        <v>0.016469907407407405</v>
      </c>
      <c r="G74" s="11">
        <v>42504</v>
      </c>
    </row>
    <row r="75" spans="1:8" ht="12.75">
      <c r="A75" s="1">
        <f t="shared" si="1"/>
        <v>71</v>
      </c>
      <c r="B75" s="284" t="s">
        <v>213</v>
      </c>
      <c r="C75" s="284" t="s">
        <v>216</v>
      </c>
      <c r="D75" s="283">
        <v>0.016481481481481482</v>
      </c>
      <c r="E75" s="284">
        <v>9</v>
      </c>
      <c r="F75" s="284">
        <v>22</v>
      </c>
      <c r="G75" s="11">
        <v>42679</v>
      </c>
      <c r="H75" s="335"/>
    </row>
    <row r="76" spans="1:8" ht="12.75">
      <c r="A76" s="1">
        <f t="shared" si="1"/>
        <v>72</v>
      </c>
      <c r="B76" s="284" t="s">
        <v>63</v>
      </c>
      <c r="C76" s="284" t="s">
        <v>69</v>
      </c>
      <c r="D76" s="283">
        <v>0.016585648148148148</v>
      </c>
      <c r="E76" s="284">
        <v>10</v>
      </c>
      <c r="F76" s="284">
        <v>21</v>
      </c>
      <c r="G76" s="11">
        <v>42560</v>
      </c>
      <c r="H76" s="335"/>
    </row>
    <row r="77" spans="1:8" s="5" customFormat="1" ht="12.75">
      <c r="A77" s="1">
        <f t="shared" si="1"/>
        <v>73</v>
      </c>
      <c r="B77" s="12" t="s">
        <v>477</v>
      </c>
      <c r="C77" s="13" t="s">
        <v>629</v>
      </c>
      <c r="D77" s="2">
        <v>0.016620370370370372</v>
      </c>
      <c r="E77"/>
      <c r="F77"/>
      <c r="G77" s="11">
        <v>42721</v>
      </c>
      <c r="H77"/>
    </row>
    <row r="78" spans="1:8" s="5" customFormat="1" ht="12.75">
      <c r="A78" s="1">
        <f t="shared" si="1"/>
        <v>74</v>
      </c>
      <c r="B78" s="286" t="s">
        <v>530</v>
      </c>
      <c r="C78" s="286" t="s">
        <v>462</v>
      </c>
      <c r="D78" s="287">
        <v>0.016689814814814817</v>
      </c>
      <c r="E78" s="288">
        <v>3</v>
      </c>
      <c r="F78" s="288">
        <v>28</v>
      </c>
      <c r="G78" s="11">
        <v>42721</v>
      </c>
      <c r="H78" s="335"/>
    </row>
    <row r="79" spans="1:8" s="5" customFormat="1" ht="12.75">
      <c r="A79" s="1">
        <f t="shared" si="1"/>
        <v>75</v>
      </c>
      <c r="B79" s="342" t="s">
        <v>498</v>
      </c>
      <c r="C79" s="16" t="s">
        <v>255</v>
      </c>
      <c r="D79" s="2">
        <v>0.016701388888888887</v>
      </c>
      <c r="E79"/>
      <c r="F79"/>
      <c r="G79" s="11">
        <v>42665</v>
      </c>
      <c r="H79"/>
    </row>
    <row r="80" spans="1:8" s="5" customFormat="1" ht="12.75">
      <c r="A80" s="1">
        <f t="shared" si="1"/>
        <v>76</v>
      </c>
      <c r="B80" s="286" t="s">
        <v>8</v>
      </c>
      <c r="C80" s="286" t="s">
        <v>41</v>
      </c>
      <c r="D80" s="287">
        <v>0.017314814814814814</v>
      </c>
      <c r="E80" s="288">
        <v>4</v>
      </c>
      <c r="F80" s="288">
        <v>27</v>
      </c>
      <c r="G80" s="11">
        <v>42504</v>
      </c>
      <c r="H80" s="335"/>
    </row>
    <row r="81" spans="1:8" ht="15">
      <c r="A81" s="1">
        <f t="shared" si="1"/>
        <v>77</v>
      </c>
      <c r="B81" s="268" t="s">
        <v>0</v>
      </c>
      <c r="C81" s="268" t="s">
        <v>29</v>
      </c>
      <c r="D81" s="271">
        <v>0.017326388888888888</v>
      </c>
      <c r="E81" s="269">
        <v>18</v>
      </c>
      <c r="F81" s="269">
        <v>13</v>
      </c>
      <c r="G81" s="11">
        <v>42370</v>
      </c>
      <c r="H81" s="270"/>
    </row>
    <row r="82" spans="1:8" s="5" customFormat="1" ht="12.75">
      <c r="A82" s="1">
        <f t="shared" si="1"/>
        <v>78</v>
      </c>
      <c r="B82" s="286" t="s">
        <v>22</v>
      </c>
      <c r="C82" s="286" t="s">
        <v>46</v>
      </c>
      <c r="D82" s="287">
        <v>0.017395833333333336</v>
      </c>
      <c r="E82" s="359" t="s">
        <v>609</v>
      </c>
      <c r="F82" s="288">
        <v>26</v>
      </c>
      <c r="G82" s="11">
        <v>42392</v>
      </c>
      <c r="H82" s="276"/>
    </row>
    <row r="83" spans="1:8" s="5" customFormat="1" ht="12.75">
      <c r="A83" s="1">
        <f t="shared" si="1"/>
        <v>79</v>
      </c>
      <c r="B83" s="286" t="s">
        <v>467</v>
      </c>
      <c r="C83" s="286" t="s">
        <v>303</v>
      </c>
      <c r="D83" s="287">
        <v>0.017395833333333336</v>
      </c>
      <c r="E83" s="359" t="s">
        <v>609</v>
      </c>
      <c r="F83" s="288">
        <v>26</v>
      </c>
      <c r="G83" s="11">
        <v>42504</v>
      </c>
      <c r="H83" s="335"/>
    </row>
    <row r="84" spans="1:8" s="5" customFormat="1" ht="12.75">
      <c r="A84" s="1">
        <f t="shared" si="1"/>
        <v>80</v>
      </c>
      <c r="B84" s="286" t="s">
        <v>404</v>
      </c>
      <c r="C84" s="286" t="s">
        <v>316</v>
      </c>
      <c r="D84" s="287">
        <v>0.017407407407407406</v>
      </c>
      <c r="E84" s="288">
        <v>7</v>
      </c>
      <c r="F84" s="288">
        <v>24</v>
      </c>
      <c r="G84" s="11">
        <v>42613</v>
      </c>
      <c r="H84" s="335"/>
    </row>
    <row r="85" spans="1:7" ht="12.75">
      <c r="A85" s="1">
        <f t="shared" si="1"/>
        <v>81</v>
      </c>
      <c r="B85" t="s">
        <v>23</v>
      </c>
      <c r="C85" s="13" t="s">
        <v>56</v>
      </c>
      <c r="D85" s="2">
        <v>0.017534722222222222</v>
      </c>
      <c r="G85" s="11">
        <v>42665</v>
      </c>
    </row>
    <row r="86" spans="1:7" ht="12.75">
      <c r="A86" s="1">
        <f t="shared" si="1"/>
        <v>82</v>
      </c>
      <c r="B86" s="19" t="s">
        <v>25</v>
      </c>
      <c r="C86" s="13" t="s">
        <v>553</v>
      </c>
      <c r="D86" s="2">
        <v>0.01758101851851852</v>
      </c>
      <c r="G86" s="11">
        <v>42574</v>
      </c>
    </row>
    <row r="87" spans="1:8" s="5" customFormat="1" ht="12.75">
      <c r="A87" s="1">
        <f t="shared" si="1"/>
        <v>83</v>
      </c>
      <c r="B87" s="12" t="s">
        <v>1</v>
      </c>
      <c r="C87" s="13" t="s">
        <v>163</v>
      </c>
      <c r="D87" s="2">
        <v>0.01765046296296296</v>
      </c>
      <c r="E87"/>
      <c r="F87"/>
      <c r="G87" s="11">
        <v>42448</v>
      </c>
      <c r="H87"/>
    </row>
    <row r="88" spans="1:8" ht="12.75">
      <c r="A88" s="1">
        <f t="shared" si="1"/>
        <v>84</v>
      </c>
      <c r="B88" s="286" t="s">
        <v>13</v>
      </c>
      <c r="C88" s="286" t="s">
        <v>45</v>
      </c>
      <c r="D88" s="287">
        <v>0.017708333333333333</v>
      </c>
      <c r="E88" s="288">
        <v>8</v>
      </c>
      <c r="F88" s="288">
        <v>23</v>
      </c>
      <c r="G88" s="11">
        <v>42371</v>
      </c>
      <c r="H88" s="276"/>
    </row>
    <row r="89" spans="1:8" s="5" customFormat="1" ht="12.75">
      <c r="A89" s="1">
        <f t="shared" si="1"/>
        <v>85</v>
      </c>
      <c r="B89" s="12" t="s">
        <v>112</v>
      </c>
      <c r="C89" s="13" t="s">
        <v>253</v>
      </c>
      <c r="D89" s="2">
        <v>0.0178125</v>
      </c>
      <c r="E89"/>
      <c r="F89"/>
      <c r="G89" s="11">
        <v>42448</v>
      </c>
      <c r="H89"/>
    </row>
    <row r="90" spans="1:8" s="5" customFormat="1" ht="12.75">
      <c r="A90" s="1">
        <f t="shared" si="1"/>
        <v>86</v>
      </c>
      <c r="B90" s="286" t="s">
        <v>62</v>
      </c>
      <c r="C90" s="286" t="s">
        <v>35</v>
      </c>
      <c r="D90" s="287">
        <v>0.017905092592592594</v>
      </c>
      <c r="E90" s="288">
        <v>9</v>
      </c>
      <c r="F90" s="288">
        <v>22</v>
      </c>
      <c r="G90" s="11">
        <v>42504</v>
      </c>
      <c r="H90" s="335"/>
    </row>
    <row r="91" spans="1:7" ht="12.75">
      <c r="A91" s="1">
        <f t="shared" si="1"/>
        <v>87</v>
      </c>
      <c r="B91" s="12" t="s">
        <v>525</v>
      </c>
      <c r="C91" s="16" t="s">
        <v>111</v>
      </c>
      <c r="D91" s="2">
        <v>0.017939814814814815</v>
      </c>
      <c r="G91" s="11">
        <v>42455</v>
      </c>
    </row>
    <row r="92" spans="1:8" s="5" customFormat="1" ht="12.75">
      <c r="A92" s="1">
        <f t="shared" si="1"/>
        <v>88</v>
      </c>
      <c r="B92" s="12" t="s">
        <v>15</v>
      </c>
      <c r="C92" s="13" t="s">
        <v>48</v>
      </c>
      <c r="D92" s="2">
        <v>0.017951388888888888</v>
      </c>
      <c r="E92"/>
      <c r="F92"/>
      <c r="G92" s="11">
        <v>42378</v>
      </c>
      <c r="H92"/>
    </row>
    <row r="93" spans="1:7" ht="12.75">
      <c r="A93" s="1">
        <f t="shared" si="1"/>
        <v>89</v>
      </c>
      <c r="B93" s="12" t="s">
        <v>144</v>
      </c>
      <c r="C93" s="13" t="s">
        <v>145</v>
      </c>
      <c r="D93" s="2">
        <v>0.018090277777777778</v>
      </c>
      <c r="G93" s="11">
        <v>42399</v>
      </c>
    </row>
    <row r="94" spans="1:8" s="5" customFormat="1" ht="12.75">
      <c r="A94" s="1">
        <f t="shared" si="1"/>
        <v>90</v>
      </c>
      <c r="B94" s="288" t="s">
        <v>65</v>
      </c>
      <c r="C94" s="288" t="s">
        <v>71</v>
      </c>
      <c r="D94" s="287">
        <v>0.01810185185185185</v>
      </c>
      <c r="E94" s="288">
        <v>10</v>
      </c>
      <c r="F94" s="288">
        <v>21</v>
      </c>
      <c r="G94" s="11">
        <v>42532</v>
      </c>
      <c r="H94" s="335"/>
    </row>
    <row r="95" spans="1:8" s="5" customFormat="1" ht="12.75">
      <c r="A95" s="1">
        <f t="shared" si="1"/>
        <v>91</v>
      </c>
      <c r="B95" s="286" t="s">
        <v>115</v>
      </c>
      <c r="C95" s="286" t="s">
        <v>116</v>
      </c>
      <c r="D95" s="287">
        <v>0.018113425925925925</v>
      </c>
      <c r="E95" s="288">
        <v>11</v>
      </c>
      <c r="F95" s="288">
        <v>20</v>
      </c>
      <c r="G95" s="11">
        <v>42427</v>
      </c>
      <c r="H95" s="276"/>
    </row>
    <row r="96" spans="1:8" s="5" customFormat="1" ht="12.75">
      <c r="A96" s="1">
        <f t="shared" si="1"/>
        <v>92</v>
      </c>
      <c r="B96" s="282" t="s">
        <v>315</v>
      </c>
      <c r="C96" s="282" t="s">
        <v>316</v>
      </c>
      <c r="D96" s="283">
        <v>0.018136574074074072</v>
      </c>
      <c r="E96" s="360">
        <v>11</v>
      </c>
      <c r="F96" s="284">
        <v>20</v>
      </c>
      <c r="G96" s="11">
        <v>42602</v>
      </c>
      <c r="H96" s="276"/>
    </row>
    <row r="97" spans="1:7" ht="12.75">
      <c r="A97" s="1">
        <f t="shared" si="1"/>
        <v>93</v>
      </c>
      <c r="B97" s="19" t="s">
        <v>136</v>
      </c>
      <c r="C97" s="13" t="s">
        <v>165</v>
      </c>
      <c r="D97" s="2">
        <v>0.01818287037037037</v>
      </c>
      <c r="G97" s="11">
        <v>42448</v>
      </c>
    </row>
    <row r="98" spans="1:8" s="5" customFormat="1" ht="12.75">
      <c r="A98" s="1">
        <f t="shared" si="1"/>
        <v>94</v>
      </c>
      <c r="B98" s="286" t="s">
        <v>26</v>
      </c>
      <c r="C98" s="286" t="s">
        <v>53</v>
      </c>
      <c r="D98" s="287">
        <v>0.018217592592592594</v>
      </c>
      <c r="E98" s="288">
        <v>12</v>
      </c>
      <c r="F98" s="288">
        <v>19</v>
      </c>
      <c r="G98" s="11">
        <v>42370</v>
      </c>
      <c r="H98" s="276"/>
    </row>
    <row r="99" spans="1:8" s="5" customFormat="1" ht="12.75">
      <c r="A99" s="1">
        <f t="shared" si="1"/>
        <v>95</v>
      </c>
      <c r="B99" s="290" t="s">
        <v>93</v>
      </c>
      <c r="C99" s="290" t="s">
        <v>94</v>
      </c>
      <c r="D99" s="291">
        <v>0.018298611111111113</v>
      </c>
      <c r="E99" s="292">
        <v>1</v>
      </c>
      <c r="F99" s="292">
        <v>30</v>
      </c>
      <c r="G99" s="11">
        <v>42551</v>
      </c>
      <c r="H99" s="276"/>
    </row>
    <row r="100" spans="1:8" s="5" customFormat="1" ht="12.75">
      <c r="A100" s="1">
        <f t="shared" si="1"/>
        <v>96</v>
      </c>
      <c r="B100" t="s">
        <v>542</v>
      </c>
      <c r="C100" s="16" t="s">
        <v>543</v>
      </c>
      <c r="D100" s="2">
        <v>0.01832175925925926</v>
      </c>
      <c r="E100"/>
      <c r="F100"/>
      <c r="G100" s="11">
        <v>42560</v>
      </c>
      <c r="H100"/>
    </row>
    <row r="101" spans="1:8" s="5" customFormat="1" ht="12.75">
      <c r="A101" s="1">
        <f t="shared" si="1"/>
        <v>97</v>
      </c>
      <c r="B101" t="s">
        <v>270</v>
      </c>
      <c r="C101" s="13" t="s">
        <v>70</v>
      </c>
      <c r="D101" s="2">
        <v>0.018368055555555554</v>
      </c>
      <c r="E101"/>
      <c r="F101"/>
      <c r="G101" s="11">
        <v>42469</v>
      </c>
      <c r="H101"/>
    </row>
    <row r="102" spans="1:8" ht="12.75">
      <c r="A102" s="1">
        <f t="shared" si="1"/>
        <v>98</v>
      </c>
      <c r="B102" s="286" t="s">
        <v>451</v>
      </c>
      <c r="C102" s="286" t="s">
        <v>251</v>
      </c>
      <c r="D102" s="287">
        <v>0.018368055555555554</v>
      </c>
      <c r="E102" s="288">
        <v>13</v>
      </c>
      <c r="F102" s="288">
        <v>18</v>
      </c>
      <c r="G102" s="11">
        <v>42629</v>
      </c>
      <c r="H102" s="335"/>
    </row>
    <row r="103" spans="1:8" ht="12.75">
      <c r="A103" s="1">
        <f t="shared" si="1"/>
        <v>99</v>
      </c>
      <c r="B103" s="286" t="s">
        <v>23</v>
      </c>
      <c r="C103" s="286" t="s">
        <v>190</v>
      </c>
      <c r="D103" s="287">
        <v>0.01851851851851852</v>
      </c>
      <c r="E103" s="288">
        <v>14</v>
      </c>
      <c r="F103" s="288">
        <v>17</v>
      </c>
      <c r="G103" s="11">
        <v>42581</v>
      </c>
      <c r="H103" s="276"/>
    </row>
    <row r="104" spans="1:8" ht="12.75">
      <c r="A104" s="1">
        <f t="shared" si="1"/>
        <v>100</v>
      </c>
      <c r="B104" s="286" t="s">
        <v>15</v>
      </c>
      <c r="C104" s="286" t="s">
        <v>183</v>
      </c>
      <c r="D104" s="287">
        <v>0.018622685185185183</v>
      </c>
      <c r="E104" s="288">
        <v>15</v>
      </c>
      <c r="F104" s="288">
        <v>16</v>
      </c>
      <c r="G104" s="11">
        <v>42525</v>
      </c>
      <c r="H104" s="276"/>
    </row>
    <row r="105" spans="1:8" s="5" customFormat="1" ht="12.75">
      <c r="A105" s="1">
        <f t="shared" si="1"/>
        <v>101</v>
      </c>
      <c r="B105" s="290" t="s">
        <v>28</v>
      </c>
      <c r="C105" s="290" t="s">
        <v>61</v>
      </c>
      <c r="D105" s="291">
        <v>0.018831018518518518</v>
      </c>
      <c r="E105" s="292">
        <v>2</v>
      </c>
      <c r="F105" s="292">
        <v>29</v>
      </c>
      <c r="G105" s="11">
        <v>42525</v>
      </c>
      <c r="H105" s="276"/>
    </row>
    <row r="106" spans="1:8" ht="12.75">
      <c r="A106" s="1">
        <f t="shared" si="1"/>
        <v>102</v>
      </c>
      <c r="B106" s="294" t="s">
        <v>477</v>
      </c>
      <c r="C106" s="294" t="s">
        <v>478</v>
      </c>
      <c r="D106" s="295">
        <v>0.018958333333333334</v>
      </c>
      <c r="E106" s="296">
        <v>1</v>
      </c>
      <c r="F106" s="296">
        <v>30</v>
      </c>
      <c r="G106" s="11">
        <v>42609</v>
      </c>
      <c r="H106" s="335"/>
    </row>
    <row r="107" spans="1:8" ht="12.75">
      <c r="A107" s="1">
        <f t="shared" si="1"/>
        <v>103</v>
      </c>
      <c r="B107" s="290" t="s">
        <v>9</v>
      </c>
      <c r="C107" s="290" t="s">
        <v>42</v>
      </c>
      <c r="D107" s="291">
        <v>0.018993055555555558</v>
      </c>
      <c r="E107" s="292">
        <v>3</v>
      </c>
      <c r="F107" s="292">
        <v>28</v>
      </c>
      <c r="G107" s="11">
        <v>42721</v>
      </c>
      <c r="H107" s="276"/>
    </row>
    <row r="108" spans="1:8" ht="12.75">
      <c r="A108" s="1">
        <f t="shared" si="1"/>
        <v>104</v>
      </c>
      <c r="B108" s="290" t="s">
        <v>109</v>
      </c>
      <c r="C108" s="290" t="s">
        <v>110</v>
      </c>
      <c r="D108" s="291">
        <v>0.019050925925925926</v>
      </c>
      <c r="E108" s="292">
        <v>4</v>
      </c>
      <c r="F108" s="292">
        <v>27</v>
      </c>
      <c r="G108" s="11">
        <v>42616</v>
      </c>
      <c r="H108" s="335"/>
    </row>
    <row r="109" spans="1:8" ht="12.75">
      <c r="A109" s="1">
        <f t="shared" si="1"/>
        <v>105</v>
      </c>
      <c r="B109" s="286" t="s">
        <v>114</v>
      </c>
      <c r="C109" s="286" t="s">
        <v>70</v>
      </c>
      <c r="D109" s="287">
        <v>0.019131944444444444</v>
      </c>
      <c r="E109" s="288">
        <v>16</v>
      </c>
      <c r="F109" s="288">
        <v>15</v>
      </c>
      <c r="G109" s="11">
        <v>42546</v>
      </c>
      <c r="H109" s="335"/>
    </row>
    <row r="110" spans="1:8" s="5" customFormat="1" ht="12.75">
      <c r="A110" s="1">
        <f t="shared" si="1"/>
        <v>106</v>
      </c>
      <c r="B110" s="371" t="s">
        <v>499</v>
      </c>
      <c r="C110" s="16" t="s">
        <v>500</v>
      </c>
      <c r="D110" s="2">
        <v>0.019131944444444444</v>
      </c>
      <c r="E110"/>
      <c r="F110"/>
      <c r="G110" s="11">
        <v>42686</v>
      </c>
      <c r="H110"/>
    </row>
    <row r="111" spans="1:8" ht="12.75">
      <c r="A111" s="1">
        <f t="shared" si="1"/>
        <v>107</v>
      </c>
      <c r="B111" s="286" t="s">
        <v>84</v>
      </c>
      <c r="C111" s="286" t="s">
        <v>85</v>
      </c>
      <c r="D111" s="287">
        <v>0.01920138888888889</v>
      </c>
      <c r="E111" s="288">
        <v>17</v>
      </c>
      <c r="F111" s="288">
        <v>14</v>
      </c>
      <c r="G111" s="11">
        <v>42483</v>
      </c>
      <c r="H111" s="276"/>
    </row>
    <row r="112" spans="1:8" ht="12.75">
      <c r="A112" s="1">
        <f t="shared" si="1"/>
        <v>108</v>
      </c>
      <c r="B112" s="286" t="s">
        <v>25</v>
      </c>
      <c r="C112" s="286" t="s">
        <v>195</v>
      </c>
      <c r="D112" s="287">
        <v>0.019224537037037037</v>
      </c>
      <c r="E112" s="288">
        <v>18</v>
      </c>
      <c r="F112" s="288">
        <v>13</v>
      </c>
      <c r="G112" s="11">
        <v>42553</v>
      </c>
      <c r="H112" s="276"/>
    </row>
    <row r="113" spans="1:8" s="5" customFormat="1" ht="12.75">
      <c r="A113" s="1">
        <f t="shared" si="1"/>
        <v>109</v>
      </c>
      <c r="B113" s="14" t="s">
        <v>468</v>
      </c>
      <c r="C113" s="16" t="s">
        <v>469</v>
      </c>
      <c r="D113" s="2">
        <v>0.019270833333333334</v>
      </c>
      <c r="E113"/>
      <c r="F113"/>
      <c r="G113" s="11">
        <v>42511</v>
      </c>
      <c r="H113"/>
    </row>
    <row r="114" spans="1:8" ht="12.75">
      <c r="A114" s="1">
        <f t="shared" si="1"/>
        <v>110</v>
      </c>
      <c r="B114" s="290" t="s">
        <v>23</v>
      </c>
      <c r="C114" s="290" t="s">
        <v>146</v>
      </c>
      <c r="D114" s="291">
        <v>0.019305555555555555</v>
      </c>
      <c r="E114" s="292">
        <v>5</v>
      </c>
      <c r="F114" s="292">
        <v>26</v>
      </c>
      <c r="G114" s="11">
        <v>42420</v>
      </c>
      <c r="H114" s="276"/>
    </row>
    <row r="115" spans="1:7" ht="12.75">
      <c r="A115" s="1">
        <f t="shared" si="1"/>
        <v>111</v>
      </c>
      <c r="B115" s="12" t="s">
        <v>526</v>
      </c>
      <c r="C115" s="16" t="s">
        <v>111</v>
      </c>
      <c r="D115" s="2">
        <v>0.019305555555555555</v>
      </c>
      <c r="G115" s="11">
        <v>42448</v>
      </c>
    </row>
    <row r="116" spans="1:8" ht="12.75">
      <c r="A116" s="1">
        <f t="shared" si="1"/>
        <v>112</v>
      </c>
      <c r="B116" s="290" t="s">
        <v>159</v>
      </c>
      <c r="C116" s="290" t="s">
        <v>160</v>
      </c>
      <c r="D116" s="291">
        <v>0.01931712962962963</v>
      </c>
      <c r="E116" s="292">
        <v>6</v>
      </c>
      <c r="F116" s="292">
        <v>25</v>
      </c>
      <c r="G116" s="11">
        <v>42448</v>
      </c>
      <c r="H116" s="276"/>
    </row>
    <row r="117" spans="1:8" ht="12.75">
      <c r="A117" s="1">
        <f t="shared" si="1"/>
        <v>113</v>
      </c>
      <c r="B117" s="20" t="s">
        <v>2</v>
      </c>
      <c r="C117" s="21" t="s">
        <v>33</v>
      </c>
      <c r="D117" s="22">
        <v>0.019386574074074073</v>
      </c>
      <c r="E117" s="5"/>
      <c r="F117" s="5"/>
      <c r="G117" s="11">
        <v>42441</v>
      </c>
      <c r="H117" s="5"/>
    </row>
    <row r="118" spans="1:8" s="5" customFormat="1" ht="12.75">
      <c r="A118" s="1">
        <f t="shared" si="1"/>
        <v>114</v>
      </c>
      <c r="B118" t="s">
        <v>228</v>
      </c>
      <c r="C118" s="16" t="s">
        <v>59</v>
      </c>
      <c r="D118" s="2">
        <v>0.01958333333333333</v>
      </c>
      <c r="E118"/>
      <c r="F118"/>
      <c r="G118" s="11">
        <v>42679</v>
      </c>
      <c r="H118"/>
    </row>
    <row r="119" spans="1:7" ht="12.75">
      <c r="A119" s="1">
        <f t="shared" si="1"/>
        <v>115</v>
      </c>
      <c r="B119" s="371" t="s">
        <v>404</v>
      </c>
      <c r="C119" s="16" t="s">
        <v>430</v>
      </c>
      <c r="D119" s="2">
        <v>0.01962962962962963</v>
      </c>
      <c r="G119" s="11">
        <v>42525</v>
      </c>
    </row>
    <row r="120" spans="1:8" s="5" customFormat="1" ht="12.75">
      <c r="A120" s="1">
        <f t="shared" si="1"/>
        <v>116</v>
      </c>
      <c r="B120" s="290" t="s">
        <v>82</v>
      </c>
      <c r="C120" s="290" t="s">
        <v>83</v>
      </c>
      <c r="D120" s="291">
        <v>0.019641203703703706</v>
      </c>
      <c r="E120" s="311">
        <v>7</v>
      </c>
      <c r="F120" s="292">
        <v>24</v>
      </c>
      <c r="G120" s="11">
        <v>42616</v>
      </c>
      <c r="H120" s="276"/>
    </row>
    <row r="121" spans="1:8" s="5" customFormat="1" ht="12.75">
      <c r="A121" s="1">
        <f t="shared" si="1"/>
        <v>117</v>
      </c>
      <c r="B121" s="282" t="s">
        <v>222</v>
      </c>
      <c r="C121" s="282" t="s">
        <v>132</v>
      </c>
      <c r="D121" s="283">
        <v>0.01965277777777778</v>
      </c>
      <c r="E121" s="360">
        <v>12</v>
      </c>
      <c r="F121" s="284">
        <v>19</v>
      </c>
      <c r="G121" s="11">
        <v>42637</v>
      </c>
      <c r="H121" s="276"/>
    </row>
    <row r="122" spans="1:7" ht="12.75">
      <c r="A122" s="1">
        <f t="shared" si="1"/>
        <v>118</v>
      </c>
      <c r="B122" s="14" t="s">
        <v>471</v>
      </c>
      <c r="C122" s="16" t="s">
        <v>472</v>
      </c>
      <c r="D122" s="2">
        <v>0.019710648148148147</v>
      </c>
      <c r="G122" s="11">
        <v>42525</v>
      </c>
    </row>
    <row r="123" spans="1:7" ht="12.75">
      <c r="A123" s="1">
        <f t="shared" si="1"/>
        <v>119</v>
      </c>
      <c r="B123" s="14" t="s">
        <v>66</v>
      </c>
      <c r="C123" s="16" t="s">
        <v>463</v>
      </c>
      <c r="D123" s="2">
        <v>0.01974537037037037</v>
      </c>
      <c r="G123" s="11">
        <v>42532</v>
      </c>
    </row>
    <row r="124" spans="1:8" ht="12.75">
      <c r="A124" s="1">
        <f t="shared" si="1"/>
        <v>120</v>
      </c>
      <c r="B124" s="290" t="s">
        <v>16</v>
      </c>
      <c r="C124" s="290" t="s">
        <v>49</v>
      </c>
      <c r="D124" s="291">
        <v>0.019756944444444445</v>
      </c>
      <c r="E124" s="292">
        <v>8</v>
      </c>
      <c r="F124" s="292">
        <v>23</v>
      </c>
      <c r="G124" s="11">
        <v>42406</v>
      </c>
      <c r="H124" s="276"/>
    </row>
    <row r="125" spans="1:8" s="5" customFormat="1" ht="12.75">
      <c r="A125" s="1">
        <f t="shared" si="1"/>
        <v>121</v>
      </c>
      <c r="B125" s="12" t="s">
        <v>112</v>
      </c>
      <c r="C125" s="13" t="s">
        <v>113</v>
      </c>
      <c r="D125" s="2">
        <v>0.019768518518518515</v>
      </c>
      <c r="E125"/>
      <c r="F125"/>
      <c r="G125" s="11">
        <v>42392</v>
      </c>
      <c r="H125"/>
    </row>
    <row r="126" spans="1:8" s="5" customFormat="1" ht="12.75">
      <c r="A126" s="1">
        <f t="shared" si="1"/>
        <v>122</v>
      </c>
      <c r="B126" t="s">
        <v>13</v>
      </c>
      <c r="C126" s="16" t="s">
        <v>524</v>
      </c>
      <c r="D126" s="2">
        <v>0.019768518518518515</v>
      </c>
      <c r="E126"/>
      <c r="F126"/>
      <c r="G126" s="11">
        <v>42616</v>
      </c>
      <c r="H126"/>
    </row>
    <row r="127" spans="1:8" ht="12.75">
      <c r="A127" s="1">
        <f t="shared" si="1"/>
        <v>123</v>
      </c>
      <c r="B127" s="286" t="s">
        <v>168</v>
      </c>
      <c r="C127" s="286" t="s">
        <v>169</v>
      </c>
      <c r="D127" s="287">
        <v>0.019780092592592592</v>
      </c>
      <c r="E127" s="288">
        <v>19</v>
      </c>
      <c r="F127" s="288">
        <v>12</v>
      </c>
      <c r="G127" s="11">
        <v>42630</v>
      </c>
      <c r="H127" s="276"/>
    </row>
    <row r="128" spans="1:8" s="5" customFormat="1" ht="12.75">
      <c r="A128" s="1">
        <f t="shared" si="1"/>
        <v>124</v>
      </c>
      <c r="B128" s="14" t="s">
        <v>86</v>
      </c>
      <c r="C128" s="16" t="s">
        <v>511</v>
      </c>
      <c r="D128" s="2">
        <v>0.019780092592592592</v>
      </c>
      <c r="E128"/>
      <c r="F128"/>
      <c r="G128" s="11">
        <v>42630</v>
      </c>
      <c r="H128"/>
    </row>
    <row r="129" spans="1:8" ht="12.75">
      <c r="A129" s="1">
        <f t="shared" si="1"/>
        <v>125</v>
      </c>
      <c r="B129" s="290" t="s">
        <v>18</v>
      </c>
      <c r="C129" s="290" t="s">
        <v>247</v>
      </c>
      <c r="D129" s="291">
        <v>0.01982638888888889</v>
      </c>
      <c r="E129" s="292">
        <v>9</v>
      </c>
      <c r="F129" s="292">
        <v>22</v>
      </c>
      <c r="G129" s="11">
        <v>42448</v>
      </c>
      <c r="H129" s="276"/>
    </row>
    <row r="130" spans="1:8" ht="12.75">
      <c r="A130" s="1">
        <f t="shared" si="1"/>
        <v>126</v>
      </c>
      <c r="B130" s="294" t="s">
        <v>15</v>
      </c>
      <c r="C130" s="294" t="s">
        <v>47</v>
      </c>
      <c r="D130" s="295">
        <v>0.01982638888888889</v>
      </c>
      <c r="E130" s="296">
        <v>2</v>
      </c>
      <c r="F130" s="296">
        <v>29</v>
      </c>
      <c r="G130" s="11">
        <v>42525</v>
      </c>
      <c r="H130" s="335"/>
    </row>
    <row r="131" spans="1:8" s="5" customFormat="1" ht="12.75">
      <c r="A131" s="1">
        <f t="shared" si="1"/>
        <v>127</v>
      </c>
      <c r="B131" s="12" t="s">
        <v>4</v>
      </c>
      <c r="C131" s="13" t="s">
        <v>36</v>
      </c>
      <c r="D131" s="2">
        <v>0.01986111111111111</v>
      </c>
      <c r="E131"/>
      <c r="F131"/>
      <c r="G131" s="11">
        <v>42483</v>
      </c>
      <c r="H131"/>
    </row>
    <row r="132" spans="1:8" ht="12.75">
      <c r="A132" s="1">
        <f t="shared" si="1"/>
        <v>128</v>
      </c>
      <c r="B132" s="14" t="s">
        <v>250</v>
      </c>
      <c r="C132" s="16" t="s">
        <v>219</v>
      </c>
      <c r="D132" s="2">
        <v>0.019918981481481482</v>
      </c>
      <c r="G132" s="11">
        <v>42483</v>
      </c>
      <c r="H132" s="14"/>
    </row>
    <row r="133" spans="1:7" ht="12.75">
      <c r="A133" s="1">
        <f t="shared" si="1"/>
        <v>129</v>
      </c>
      <c r="B133" s="12" t="s">
        <v>99</v>
      </c>
      <c r="C133" s="13" t="s">
        <v>100</v>
      </c>
      <c r="D133" s="2">
        <v>0.019930555555555556</v>
      </c>
      <c r="G133" s="11">
        <v>42553</v>
      </c>
    </row>
    <row r="134" spans="1:8" ht="12.75">
      <c r="A134" s="1">
        <f t="shared" si="1"/>
        <v>130</v>
      </c>
      <c r="B134" s="294" t="s">
        <v>149</v>
      </c>
      <c r="C134" s="294" t="s">
        <v>150</v>
      </c>
      <c r="D134" s="295">
        <v>0.02003472222222222</v>
      </c>
      <c r="E134" s="296">
        <v>3</v>
      </c>
      <c r="F134" s="296">
        <v>28</v>
      </c>
      <c r="G134" s="11">
        <v>42504</v>
      </c>
      <c r="H134" s="335"/>
    </row>
    <row r="135" spans="1:7" ht="12.75">
      <c r="A135" s="1">
        <f aca="true" t="shared" si="2" ref="A135:A186">1+A134</f>
        <v>131</v>
      </c>
      <c r="B135" s="19" t="s">
        <v>451</v>
      </c>
      <c r="C135" s="13" t="s">
        <v>215</v>
      </c>
      <c r="D135" s="2">
        <v>0.020092592592592592</v>
      </c>
      <c r="G135" s="11">
        <v>42637</v>
      </c>
    </row>
    <row r="136" spans="1:7" ht="12.75">
      <c r="A136" s="1">
        <f t="shared" si="2"/>
        <v>132</v>
      </c>
      <c r="B136" s="19" t="s">
        <v>249</v>
      </c>
      <c r="C136" s="13" t="s">
        <v>126</v>
      </c>
      <c r="D136" s="2">
        <v>0.02013888888888889</v>
      </c>
      <c r="G136" s="11">
        <v>42448</v>
      </c>
    </row>
    <row r="137" spans="1:8" ht="12.75">
      <c r="A137" s="1">
        <f t="shared" si="2"/>
        <v>133</v>
      </c>
      <c r="B137" s="292" t="s">
        <v>274</v>
      </c>
      <c r="C137" s="292" t="s">
        <v>104</v>
      </c>
      <c r="D137" s="291">
        <v>0.02034722222222222</v>
      </c>
      <c r="E137" s="292">
        <v>10</v>
      </c>
      <c r="F137" s="292">
        <v>21</v>
      </c>
      <c r="G137" s="11">
        <v>42525</v>
      </c>
      <c r="H137" s="335"/>
    </row>
    <row r="138" spans="1:8" ht="12.75">
      <c r="A138" s="1">
        <f t="shared" si="2"/>
        <v>134</v>
      </c>
      <c r="B138" s="296" t="s">
        <v>24</v>
      </c>
      <c r="C138" s="296" t="s">
        <v>244</v>
      </c>
      <c r="D138" s="295">
        <v>0.020405092592592593</v>
      </c>
      <c r="E138" s="296">
        <v>4</v>
      </c>
      <c r="F138" s="296">
        <v>27</v>
      </c>
      <c r="G138" s="11">
        <v>42525</v>
      </c>
      <c r="H138" s="335"/>
    </row>
    <row r="139" spans="1:8" ht="12.75">
      <c r="A139" s="1">
        <f t="shared" si="2"/>
        <v>135</v>
      </c>
      <c r="B139" s="296" t="s">
        <v>152</v>
      </c>
      <c r="C139" s="296" t="s">
        <v>288</v>
      </c>
      <c r="D139" s="295">
        <v>0.020462962962962964</v>
      </c>
      <c r="E139" s="296">
        <v>5</v>
      </c>
      <c r="F139" s="296">
        <v>26</v>
      </c>
      <c r="G139" s="11">
        <v>42525</v>
      </c>
      <c r="H139" s="335"/>
    </row>
    <row r="140" spans="1:7" ht="12.75">
      <c r="A140" s="1">
        <f t="shared" si="2"/>
        <v>136</v>
      </c>
      <c r="B140" s="371" t="s">
        <v>604</v>
      </c>
      <c r="C140" s="16" t="s">
        <v>465</v>
      </c>
      <c r="D140" s="2">
        <v>0.020532407407407405</v>
      </c>
      <c r="G140" s="11">
        <v>42630</v>
      </c>
    </row>
    <row r="141" spans="1:8" ht="12.75">
      <c r="A141" s="1">
        <f t="shared" si="2"/>
        <v>137</v>
      </c>
      <c r="B141" s="294" t="s">
        <v>127</v>
      </c>
      <c r="C141" s="294" t="s">
        <v>128</v>
      </c>
      <c r="D141" s="295">
        <v>0.02091435185185185</v>
      </c>
      <c r="E141" s="296">
        <v>6</v>
      </c>
      <c r="F141" s="296">
        <v>25</v>
      </c>
      <c r="G141" s="11">
        <v>42448</v>
      </c>
      <c r="H141" s="276"/>
    </row>
    <row r="142" spans="1:8" ht="12.75">
      <c r="A142" s="1">
        <f t="shared" si="2"/>
        <v>138</v>
      </c>
      <c r="B142" s="290" t="s">
        <v>228</v>
      </c>
      <c r="C142" s="290" t="s">
        <v>227</v>
      </c>
      <c r="D142" s="291">
        <v>0.021006944444444443</v>
      </c>
      <c r="E142" s="292">
        <v>11</v>
      </c>
      <c r="F142" s="292">
        <v>20</v>
      </c>
      <c r="G142" s="11">
        <v>42448</v>
      </c>
      <c r="H142" s="276"/>
    </row>
    <row r="143" spans="1:8" ht="12.75">
      <c r="A143" s="1">
        <f t="shared" si="2"/>
        <v>139</v>
      </c>
      <c r="B143" s="294" t="s">
        <v>11</v>
      </c>
      <c r="C143" s="294" t="s">
        <v>35</v>
      </c>
      <c r="D143" s="295">
        <v>0.021030092592592593</v>
      </c>
      <c r="E143" s="296">
        <v>7</v>
      </c>
      <c r="F143" s="296">
        <v>24</v>
      </c>
      <c r="G143" s="11">
        <v>42371</v>
      </c>
      <c r="H143" s="276"/>
    </row>
    <row r="144" spans="1:8" ht="12.75">
      <c r="A144" s="1">
        <f t="shared" si="2"/>
        <v>140</v>
      </c>
      <c r="B144" s="294" t="s">
        <v>98</v>
      </c>
      <c r="C144" s="294" t="s">
        <v>38</v>
      </c>
      <c r="D144" s="295">
        <v>0.021064814814814814</v>
      </c>
      <c r="E144" s="296">
        <v>8</v>
      </c>
      <c r="F144" s="296">
        <v>23</v>
      </c>
      <c r="G144" s="11">
        <v>42511</v>
      </c>
      <c r="H144" s="335"/>
    </row>
    <row r="145" spans="1:8" ht="12.75">
      <c r="A145" s="1">
        <f t="shared" si="2"/>
        <v>141</v>
      </c>
      <c r="B145" s="294" t="s">
        <v>124</v>
      </c>
      <c r="C145" s="294" t="s">
        <v>125</v>
      </c>
      <c r="D145" s="295">
        <v>0.02113425925925926</v>
      </c>
      <c r="E145" s="296">
        <v>9</v>
      </c>
      <c r="F145" s="296">
        <v>22</v>
      </c>
      <c r="G145" s="11">
        <v>42462</v>
      </c>
      <c r="H145" s="276"/>
    </row>
    <row r="146" spans="1:7" ht="12.75">
      <c r="A146" s="1">
        <f t="shared" si="2"/>
        <v>142</v>
      </c>
      <c r="B146" s="12" t="s">
        <v>101</v>
      </c>
      <c r="C146" s="13" t="s">
        <v>102</v>
      </c>
      <c r="D146" s="2">
        <v>0.02119212962962963</v>
      </c>
      <c r="G146" s="11">
        <v>42476</v>
      </c>
    </row>
    <row r="147" spans="1:8" ht="12.75">
      <c r="A147" s="1">
        <f t="shared" si="2"/>
        <v>143</v>
      </c>
      <c r="B147" s="286" t="s">
        <v>270</v>
      </c>
      <c r="C147" s="286" t="s">
        <v>42</v>
      </c>
      <c r="D147" s="287">
        <v>0.021238425925925924</v>
      </c>
      <c r="E147" s="288">
        <v>20</v>
      </c>
      <c r="F147" s="288">
        <v>11</v>
      </c>
      <c r="G147" s="11">
        <v>42609</v>
      </c>
      <c r="H147" s="276"/>
    </row>
    <row r="148" spans="1:8" ht="12.75">
      <c r="A148" s="1">
        <f t="shared" si="2"/>
        <v>144</v>
      </c>
      <c r="B148" s="290" t="s">
        <v>129</v>
      </c>
      <c r="C148" s="290" t="s">
        <v>245</v>
      </c>
      <c r="D148" s="291">
        <v>0.021261574074074075</v>
      </c>
      <c r="E148" s="292">
        <v>12</v>
      </c>
      <c r="F148" s="292">
        <v>19</v>
      </c>
      <c r="G148" s="11">
        <v>42469</v>
      </c>
      <c r="H148" s="276"/>
    </row>
    <row r="149" spans="1:8" ht="12.75">
      <c r="A149" s="1">
        <f t="shared" si="2"/>
        <v>145</v>
      </c>
      <c r="B149" s="20" t="s">
        <v>516</v>
      </c>
      <c r="C149" s="20" t="s">
        <v>515</v>
      </c>
      <c r="D149" s="22">
        <v>0.0212962962962963</v>
      </c>
      <c r="E149" s="5"/>
      <c r="F149" s="5"/>
      <c r="G149" s="353">
        <v>42574</v>
      </c>
      <c r="H149" s="5"/>
    </row>
    <row r="150" spans="1:7" ht="12.75">
      <c r="A150" s="1">
        <f t="shared" si="2"/>
        <v>146</v>
      </c>
      <c r="B150" s="12" t="s">
        <v>482</v>
      </c>
      <c r="C150" s="13" t="s">
        <v>483</v>
      </c>
      <c r="D150" s="2">
        <v>0.021319444444444443</v>
      </c>
      <c r="G150" s="11">
        <v>42518</v>
      </c>
    </row>
    <row r="151" spans="1:8" s="5" customFormat="1" ht="12.75">
      <c r="A151" s="1">
        <f t="shared" si="2"/>
        <v>147</v>
      </c>
      <c r="B151" t="s">
        <v>250</v>
      </c>
      <c r="C151" s="16" t="s">
        <v>504</v>
      </c>
      <c r="D151" s="2">
        <v>0.02144675925925926</v>
      </c>
      <c r="E151"/>
      <c r="F151"/>
      <c r="G151" s="11">
        <v>42546</v>
      </c>
      <c r="H151"/>
    </row>
    <row r="152" spans="1:8" ht="12.75">
      <c r="A152" s="1">
        <f t="shared" si="2"/>
        <v>148</v>
      </c>
      <c r="B152" s="294" t="s">
        <v>238</v>
      </c>
      <c r="C152" s="294" t="s">
        <v>239</v>
      </c>
      <c r="D152" s="295">
        <v>0.02148148148148148</v>
      </c>
      <c r="E152" s="296">
        <v>10</v>
      </c>
      <c r="F152" s="296">
        <v>21</v>
      </c>
      <c r="G152" s="11">
        <v>42448</v>
      </c>
      <c r="H152" s="276"/>
    </row>
    <row r="153" spans="1:8" ht="12.75">
      <c r="A153" s="1">
        <f t="shared" si="2"/>
        <v>149</v>
      </c>
      <c r="B153" s="294" t="s">
        <v>252</v>
      </c>
      <c r="C153" s="294" t="s">
        <v>73</v>
      </c>
      <c r="D153" s="295">
        <v>0.021782407407407407</v>
      </c>
      <c r="E153" s="296">
        <v>11</v>
      </c>
      <c r="F153" s="296">
        <v>20</v>
      </c>
      <c r="G153" s="11">
        <v>42448</v>
      </c>
      <c r="H153" s="276"/>
    </row>
    <row r="154" spans="1:7" ht="12.75">
      <c r="A154" s="1">
        <f t="shared" si="2"/>
        <v>150</v>
      </c>
      <c r="B154" s="19" t="s">
        <v>276</v>
      </c>
      <c r="C154" s="13" t="s">
        <v>136</v>
      </c>
      <c r="D154" s="2">
        <v>0.0218287037037037</v>
      </c>
      <c r="G154" s="11">
        <v>42469</v>
      </c>
    </row>
    <row r="155" spans="1:7" ht="12.75">
      <c r="A155" s="1">
        <f t="shared" si="2"/>
        <v>151</v>
      </c>
      <c r="B155" s="371" t="s">
        <v>107</v>
      </c>
      <c r="C155" s="16" t="s">
        <v>644</v>
      </c>
      <c r="D155" s="2">
        <v>0.021979166666666664</v>
      </c>
      <c r="G155" s="11">
        <v>42686</v>
      </c>
    </row>
    <row r="156" spans="1:7" ht="12.75">
      <c r="A156" s="1">
        <f t="shared" si="2"/>
        <v>152</v>
      </c>
      <c r="B156" s="12" t="s">
        <v>20</v>
      </c>
      <c r="C156" s="13" t="s">
        <v>55</v>
      </c>
      <c r="D156" s="2">
        <v>0.02200231481481482</v>
      </c>
      <c r="G156" s="11">
        <v>42448</v>
      </c>
    </row>
    <row r="157" spans="1:8" s="5" customFormat="1" ht="12.75">
      <c r="A157" s="1">
        <f t="shared" si="2"/>
        <v>153</v>
      </c>
      <c r="B157" t="s">
        <v>307</v>
      </c>
      <c r="C157" s="16" t="s">
        <v>503</v>
      </c>
      <c r="D157" s="2">
        <v>0.022129629629629628</v>
      </c>
      <c r="E157"/>
      <c r="F157"/>
      <c r="G157" s="11">
        <v>42546</v>
      </c>
      <c r="H157"/>
    </row>
    <row r="158" spans="1:8" s="5" customFormat="1" ht="12.75">
      <c r="A158" s="1">
        <f t="shared" si="2"/>
        <v>154</v>
      </c>
      <c r="B158" s="5" t="s">
        <v>551</v>
      </c>
      <c r="C158" s="405" t="s">
        <v>552</v>
      </c>
      <c r="D158" s="2">
        <v>0.02224537037037037</v>
      </c>
      <c r="E158" s="29"/>
      <c r="F158" s="29"/>
      <c r="G158" s="353">
        <v>42602</v>
      </c>
      <c r="H158" s="276"/>
    </row>
    <row r="159" spans="1:8" s="5" customFormat="1" ht="12.75">
      <c r="A159" s="1">
        <f t="shared" si="2"/>
        <v>155</v>
      </c>
      <c r="B159" t="s">
        <v>540</v>
      </c>
      <c r="C159" s="16" t="s">
        <v>541</v>
      </c>
      <c r="D159" s="2">
        <v>0.02262731481481482</v>
      </c>
      <c r="E159"/>
      <c r="F159"/>
      <c r="G159" s="11">
        <v>42560</v>
      </c>
      <c r="H159"/>
    </row>
    <row r="160" spans="1:7" ht="12.75">
      <c r="A160" s="1">
        <f t="shared" si="2"/>
        <v>156</v>
      </c>
      <c r="B160" s="14" t="s">
        <v>139</v>
      </c>
      <c r="C160" s="16" t="s">
        <v>138</v>
      </c>
      <c r="D160" s="2">
        <v>0.022662037037037036</v>
      </c>
      <c r="G160" s="11">
        <v>42497</v>
      </c>
    </row>
    <row r="161" spans="1:8" s="5" customFormat="1" ht="12.75">
      <c r="A161" s="1">
        <f t="shared" si="2"/>
        <v>157</v>
      </c>
      <c r="B161" t="s">
        <v>8</v>
      </c>
      <c r="C161" s="16" t="s">
        <v>466</v>
      </c>
      <c r="D161" s="2">
        <v>0.022662037037037036</v>
      </c>
      <c r="E161"/>
      <c r="F161"/>
      <c r="G161" s="11">
        <v>42546</v>
      </c>
      <c r="H161"/>
    </row>
    <row r="162" spans="1:7" ht="12.75">
      <c r="A162" s="1">
        <f t="shared" si="2"/>
        <v>158</v>
      </c>
      <c r="B162" s="14" t="s">
        <v>451</v>
      </c>
      <c r="C162" s="16" t="s">
        <v>469</v>
      </c>
      <c r="D162" s="2">
        <v>0.022708333333333334</v>
      </c>
      <c r="G162" s="11">
        <v>42511</v>
      </c>
    </row>
    <row r="163" spans="1:8" s="5" customFormat="1" ht="12.75">
      <c r="A163" s="1">
        <f t="shared" si="2"/>
        <v>159</v>
      </c>
      <c r="B163" t="s">
        <v>522</v>
      </c>
      <c r="C163" s="16" t="s">
        <v>523</v>
      </c>
      <c r="D163" s="2">
        <v>0.02271990740740741</v>
      </c>
      <c r="E163"/>
      <c r="F163"/>
      <c r="G163" s="11">
        <v>42546</v>
      </c>
      <c r="H163"/>
    </row>
    <row r="164" spans="1:7" ht="12.75">
      <c r="A164" s="1">
        <f t="shared" si="2"/>
        <v>160</v>
      </c>
      <c r="B164" s="12" t="s">
        <v>95</v>
      </c>
      <c r="C164" s="13" t="s">
        <v>96</v>
      </c>
      <c r="D164" s="2">
        <v>0.0227662037037037</v>
      </c>
      <c r="G164" s="11">
        <v>42441</v>
      </c>
    </row>
    <row r="165" spans="1:8" ht="12.75">
      <c r="A165" s="1">
        <f t="shared" si="2"/>
        <v>161</v>
      </c>
      <c r="B165" s="294" t="s">
        <v>62</v>
      </c>
      <c r="C165" s="294" t="s">
        <v>484</v>
      </c>
      <c r="D165" s="295">
        <v>0.02292824074074074</v>
      </c>
      <c r="E165" s="296">
        <v>12</v>
      </c>
      <c r="F165" s="296">
        <v>19</v>
      </c>
      <c r="G165" s="11">
        <v>42665</v>
      </c>
      <c r="H165" s="276"/>
    </row>
    <row r="166" spans="1:7" ht="12.75">
      <c r="A166" s="1">
        <f t="shared" si="2"/>
        <v>162</v>
      </c>
      <c r="B166" s="14" t="s">
        <v>307</v>
      </c>
      <c r="C166" s="16" t="s">
        <v>598</v>
      </c>
      <c r="D166" s="2">
        <v>0.023032407407407404</v>
      </c>
      <c r="G166" s="11">
        <v>42609</v>
      </c>
    </row>
    <row r="167" spans="1:7" ht="12.75">
      <c r="A167" s="1">
        <f t="shared" si="2"/>
        <v>163</v>
      </c>
      <c r="B167" s="14" t="s">
        <v>166</v>
      </c>
      <c r="C167" s="16" t="s">
        <v>470</v>
      </c>
      <c r="D167" s="2">
        <v>0.02335648148148148</v>
      </c>
      <c r="G167" s="11">
        <v>42504</v>
      </c>
    </row>
    <row r="168" spans="1:7" ht="12.75">
      <c r="A168" s="1">
        <f t="shared" si="2"/>
        <v>164</v>
      </c>
      <c r="B168" s="14" t="s">
        <v>184</v>
      </c>
      <c r="C168" s="16" t="s">
        <v>134</v>
      </c>
      <c r="D168" s="2">
        <v>0.02398148148148148</v>
      </c>
      <c r="G168" s="11">
        <v>42497</v>
      </c>
    </row>
    <row r="169" spans="1:7" ht="12.75">
      <c r="A169" s="1">
        <f t="shared" si="2"/>
        <v>165</v>
      </c>
      <c r="B169" s="14" t="s">
        <v>501</v>
      </c>
      <c r="C169" s="16" t="s">
        <v>134</v>
      </c>
      <c r="D169" s="2">
        <v>0.02398148148148148</v>
      </c>
      <c r="G169" s="11">
        <v>42497</v>
      </c>
    </row>
    <row r="170" spans="1:7" ht="12.75">
      <c r="A170" s="1">
        <f t="shared" si="2"/>
        <v>166</v>
      </c>
      <c r="B170" s="12" t="s">
        <v>34</v>
      </c>
      <c r="C170" s="13" t="s">
        <v>70</v>
      </c>
      <c r="D170" s="2">
        <v>0.02407407407407407</v>
      </c>
      <c r="G170" s="11">
        <v>42427</v>
      </c>
    </row>
    <row r="171" spans="1:8" ht="12.75">
      <c r="A171" s="1">
        <f t="shared" si="2"/>
        <v>167</v>
      </c>
      <c r="B171" s="294" t="s">
        <v>408</v>
      </c>
      <c r="C171" s="294" t="s">
        <v>409</v>
      </c>
      <c r="D171" s="295">
        <v>0.024375000000000004</v>
      </c>
      <c r="E171" s="296">
        <v>13</v>
      </c>
      <c r="F171" s="296">
        <v>18</v>
      </c>
      <c r="G171" s="11">
        <v>42693</v>
      </c>
      <c r="H171" s="335"/>
    </row>
    <row r="172" spans="1:8" ht="12.75">
      <c r="A172" s="1">
        <f t="shared" si="2"/>
        <v>168</v>
      </c>
      <c r="B172" s="294" t="s">
        <v>24</v>
      </c>
      <c r="C172" s="294" t="s">
        <v>57</v>
      </c>
      <c r="D172" s="295">
        <v>0.025127314814814814</v>
      </c>
      <c r="E172" s="296">
        <v>14</v>
      </c>
      <c r="F172" s="296">
        <v>17</v>
      </c>
      <c r="G172" s="11">
        <v>42371</v>
      </c>
      <c r="H172" s="276"/>
    </row>
    <row r="173" spans="1:7" ht="12.75">
      <c r="A173" s="1">
        <f t="shared" si="2"/>
        <v>169</v>
      </c>
      <c r="B173" s="342" t="s">
        <v>90</v>
      </c>
      <c r="C173" s="16" t="s">
        <v>91</v>
      </c>
      <c r="D173" s="2">
        <v>0.025208333333333333</v>
      </c>
      <c r="G173" s="11">
        <v>42729</v>
      </c>
    </row>
    <row r="174" spans="1:7" ht="12.75">
      <c r="A174" s="1">
        <f t="shared" si="2"/>
        <v>170</v>
      </c>
      <c r="B174" s="342" t="s">
        <v>166</v>
      </c>
      <c r="C174" s="16" t="s">
        <v>167</v>
      </c>
      <c r="D174" s="2">
        <v>0.02521990740740741</v>
      </c>
      <c r="G174" s="11">
        <v>42623</v>
      </c>
    </row>
    <row r="175" spans="1:7" ht="12.75">
      <c r="A175" s="1">
        <f t="shared" si="2"/>
        <v>171</v>
      </c>
      <c r="B175" s="19" t="s">
        <v>250</v>
      </c>
      <c r="C175" s="16" t="s">
        <v>244</v>
      </c>
      <c r="D175" s="2">
        <v>0.025532407407407406</v>
      </c>
      <c r="G175" s="11">
        <v>42525</v>
      </c>
    </row>
    <row r="176" spans="1:8" ht="12.75">
      <c r="A176" s="1">
        <f t="shared" si="2"/>
        <v>172</v>
      </c>
      <c r="B176" s="20" t="s">
        <v>25</v>
      </c>
      <c r="C176" s="20" t="s">
        <v>70</v>
      </c>
      <c r="D176" s="22">
        <v>0.025625</v>
      </c>
      <c r="E176" s="5"/>
      <c r="F176" s="5"/>
      <c r="G176" s="353">
        <v>42539</v>
      </c>
      <c r="H176" s="5"/>
    </row>
    <row r="177" spans="1:7" ht="12.75">
      <c r="A177" s="1">
        <f t="shared" si="2"/>
        <v>173</v>
      </c>
      <c r="B177" t="s">
        <v>459</v>
      </c>
      <c r="C177" s="16" t="s">
        <v>460</v>
      </c>
      <c r="D177" s="2">
        <v>0.025891203703703704</v>
      </c>
      <c r="G177" s="11">
        <v>42616</v>
      </c>
    </row>
    <row r="178" spans="1:7" ht="12.75">
      <c r="A178" s="1">
        <f t="shared" si="2"/>
        <v>174</v>
      </c>
      <c r="B178" t="s">
        <v>477</v>
      </c>
      <c r="C178" s="16" t="s">
        <v>626</v>
      </c>
      <c r="D178" s="2">
        <v>0.02596064814814815</v>
      </c>
      <c r="G178" s="11">
        <v>42665</v>
      </c>
    </row>
    <row r="179" spans="1:7" ht="12.75">
      <c r="A179" s="1">
        <f t="shared" si="2"/>
        <v>175</v>
      </c>
      <c r="B179" s="342" t="s">
        <v>489</v>
      </c>
      <c r="C179" s="16" t="s">
        <v>491</v>
      </c>
      <c r="D179" s="2">
        <v>0.025983796296296297</v>
      </c>
      <c r="G179" s="11">
        <v>42665</v>
      </c>
    </row>
    <row r="180" spans="1:7" ht="12.75">
      <c r="A180" s="1">
        <f t="shared" si="2"/>
        <v>176</v>
      </c>
      <c r="B180" s="17" t="s">
        <v>115</v>
      </c>
      <c r="C180" s="16" t="s">
        <v>178</v>
      </c>
      <c r="D180" s="2">
        <v>0.027430555555555555</v>
      </c>
      <c r="G180" s="11">
        <v>42448</v>
      </c>
    </row>
    <row r="181" spans="1:8" ht="12.75">
      <c r="A181" s="1">
        <f t="shared" si="2"/>
        <v>177</v>
      </c>
      <c r="B181" s="19" t="s">
        <v>513</v>
      </c>
      <c r="C181" s="20" t="s">
        <v>514</v>
      </c>
      <c r="D181" s="22">
        <v>0.028252314814814813</v>
      </c>
      <c r="E181" s="5"/>
      <c r="F181" s="5"/>
      <c r="G181" s="353">
        <v>42539</v>
      </c>
      <c r="H181" s="5"/>
    </row>
    <row r="182" spans="1:8" ht="12.75">
      <c r="A182" s="1">
        <f t="shared" si="2"/>
        <v>178</v>
      </c>
      <c r="B182" s="19" t="s">
        <v>15</v>
      </c>
      <c r="C182" s="20" t="s">
        <v>608</v>
      </c>
      <c r="D182" s="22">
        <v>0.02884259259259259</v>
      </c>
      <c r="E182" s="5"/>
      <c r="F182" s="5"/>
      <c r="G182" s="353">
        <v>42623</v>
      </c>
      <c r="H182" s="5"/>
    </row>
    <row r="183" spans="1:8" ht="12.75">
      <c r="A183" s="1">
        <f t="shared" si="2"/>
        <v>179</v>
      </c>
      <c r="B183" s="290" t="s">
        <v>86</v>
      </c>
      <c r="C183" s="290" t="s">
        <v>111</v>
      </c>
      <c r="D183" s="291">
        <v>0.033888888888888885</v>
      </c>
      <c r="E183" s="311">
        <v>13</v>
      </c>
      <c r="F183" s="292">
        <v>18</v>
      </c>
      <c r="G183" s="11">
        <v>42476</v>
      </c>
      <c r="H183" s="276"/>
    </row>
    <row r="184" spans="1:8" s="5" customFormat="1" ht="12.75">
      <c r="A184" s="1">
        <f t="shared" si="2"/>
        <v>180</v>
      </c>
      <c r="B184" s="290" t="s">
        <v>224</v>
      </c>
      <c r="C184" s="290" t="s">
        <v>223</v>
      </c>
      <c r="D184" s="291">
        <v>0.0353125</v>
      </c>
      <c r="E184" s="311" t="s">
        <v>502</v>
      </c>
      <c r="F184" s="292">
        <v>17</v>
      </c>
      <c r="G184" s="11">
        <v>42448</v>
      </c>
      <c r="H184" s="276"/>
    </row>
    <row r="185" spans="1:8" s="5" customFormat="1" ht="12.75">
      <c r="A185" s="1">
        <f t="shared" si="2"/>
        <v>181</v>
      </c>
      <c r="B185" s="290" t="s">
        <v>226</v>
      </c>
      <c r="C185" s="290" t="s">
        <v>225</v>
      </c>
      <c r="D185" s="291">
        <v>0.0353125</v>
      </c>
      <c r="E185" s="311" t="s">
        <v>502</v>
      </c>
      <c r="F185" s="292">
        <v>17</v>
      </c>
      <c r="G185" s="11">
        <v>42448</v>
      </c>
      <c r="H185" s="276"/>
    </row>
    <row r="186" spans="1:8" s="5" customFormat="1" ht="12.75">
      <c r="A186" s="1">
        <f t="shared" si="2"/>
        <v>182</v>
      </c>
      <c r="B186" t="s">
        <v>27</v>
      </c>
      <c r="C186" s="16" t="s">
        <v>60</v>
      </c>
      <c r="D186" s="2">
        <v>0.037453703703703704</v>
      </c>
      <c r="E186"/>
      <c r="F186"/>
      <c r="G186" s="11">
        <v>42371</v>
      </c>
      <c r="H186"/>
    </row>
  </sheetData>
  <sheetProtection/>
  <hyperlinks>
    <hyperlink ref="B20" r:id="rId1" display="http://www.parkrun.org.uk/huddersfield/results/latestresults/athletehistory?athleteNumber=181425"/>
    <hyperlink ref="B23" r:id="rId2" display="http://www.parkrun.org.uk/huddersfield/results/latestresults/athletehistory?athleteNumber=367577"/>
    <hyperlink ref="B32" r:id="rId3" display="http://www.parkrun.org.uk/huddersfield/results/latestresults/athletehistory?athleteNumber=776638"/>
    <hyperlink ref="B27" r:id="rId4" display="http://www.parkrun.org.uk/huddersfield/results/latestresults/athletehistory?athleteNumber=652684"/>
    <hyperlink ref="B42" r:id="rId5" display="http://www.parkrun.org.uk/huddersfield/results/latestresults/athletehistory?athleteNumber=994493"/>
    <hyperlink ref="B29" r:id="rId6" display="http://www.parkrun.org.uk/huddersfield/results/latestresults/athletehistory?athleteNumber=939271"/>
    <hyperlink ref="B33" r:id="rId7" display="http://www.parkrun.org.uk/huddersfield/results/latestresults/athletehistory?athleteNumber=778438"/>
    <hyperlink ref="B88" r:id="rId8" display="http://www.parkrun.org.uk/huddersfield/results/latestresults/athletehistory?athleteNumber=145388"/>
    <hyperlink ref="B92" r:id="rId9" display="http://www.parkrun.org.uk/huddersfield/results/latestresults/athletehistory?athleteNumber=130422"/>
    <hyperlink ref="B131" r:id="rId10" display="http://www.parkrun.org.uk/huddersfield/results/latestresults/athletehistory?athleteNumber=915935"/>
    <hyperlink ref="B124" r:id="rId11" display="http://www.parkrun.org.uk/huddersfield/results/latestresults/athletehistory?athleteNumber=110781"/>
    <hyperlink ref="B117" r:id="rId12" display="http://www.parkrun.org.uk/huddersfield/results/latestresults/athletehistory?athleteNumber=402081"/>
    <hyperlink ref="B112" r:id="rId13" display="http://www.parkrun.org.uk/huddersfield/results/latestresults/athletehistory?athleteNumber=283292"/>
    <hyperlink ref="B179" r:id="rId14" display="http://www.parkrun.org.uk/huddersfield/results/latestresults/athletehistory?athleteNumber=527790"/>
  </hyperlinks>
  <printOptions/>
  <pageMargins left="0.75" right="0.75" top="1" bottom="1" header="0.5" footer="0.5"/>
  <pageSetup horizontalDpi="600" verticalDpi="600" orientation="portrait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13.00390625" style="0" bestFit="1" customWidth="1"/>
    <col min="4" max="4" width="11.140625" style="0" bestFit="1" customWidth="1"/>
    <col min="5" max="5" width="5.7109375" style="0" bestFit="1" customWidth="1"/>
    <col min="6" max="6" width="5.140625" style="0" bestFit="1" customWidth="1"/>
    <col min="7" max="7" width="9.00390625" style="0" bestFit="1" customWidth="1"/>
    <col min="8" max="8" width="7.00390625" style="0" bestFit="1" customWidth="1"/>
    <col min="9" max="9" width="8.28125" style="0" bestFit="1" customWidth="1"/>
    <col min="10" max="10" width="6.7109375" style="0" bestFit="1" customWidth="1"/>
    <col min="11" max="11" width="7.28125" style="0" bestFit="1" customWidth="1"/>
    <col min="12" max="12" width="12.00390625" style="0" bestFit="1" customWidth="1"/>
    <col min="13" max="15" width="6.8515625" style="0" bestFit="1" customWidth="1"/>
    <col min="16" max="17" width="6.28125" style="0" bestFit="1" customWidth="1"/>
    <col min="18" max="21" width="7.140625" style="0" bestFit="1" customWidth="1"/>
    <col min="22" max="22" width="6.57421875" style="0" bestFit="1" customWidth="1"/>
    <col min="23" max="24" width="10.28125" style="0" bestFit="1" customWidth="1"/>
    <col min="25" max="26" width="5.7109375" style="0" customWidth="1"/>
  </cols>
  <sheetData>
    <row r="1" ht="13.5" thickBot="1"/>
    <row r="2" spans="2:25" ht="33" thickBot="1" thickTop="1">
      <c r="B2" s="31" t="s">
        <v>393</v>
      </c>
      <c r="T2" s="449" t="s">
        <v>324</v>
      </c>
      <c r="U2" s="450"/>
      <c r="V2" s="450"/>
      <c r="W2" s="450"/>
      <c r="X2" s="450"/>
      <c r="Y2" s="451"/>
    </row>
    <row r="3" ht="13.5" thickTop="1"/>
    <row r="4" ht="13.5" thickBot="1"/>
    <row r="5" spans="2:26" ht="14.25" thickBot="1" thickTop="1">
      <c r="B5" s="197"/>
      <c r="C5" s="198"/>
      <c r="D5" s="198"/>
      <c r="E5" s="199">
        <f>+'Division 1'!E5</f>
        <v>1</v>
      </c>
      <c r="F5" s="199">
        <f>+'Division 1'!F5</f>
        <v>2</v>
      </c>
      <c r="G5" s="199">
        <f>+'Division 1'!G5</f>
        <v>3</v>
      </c>
      <c r="H5" s="199">
        <f>+'Division 1'!H5</f>
        <v>4</v>
      </c>
      <c r="I5" s="199">
        <f>+'Division 1'!I5</f>
        <v>5</v>
      </c>
      <c r="J5" s="199">
        <f>+'Division 1'!J5</f>
        <v>6</v>
      </c>
      <c r="K5" s="199">
        <f>+'Division 1'!K5</f>
        <v>7</v>
      </c>
      <c r="L5" s="199">
        <f>+'Division 1'!L5</f>
        <v>8</v>
      </c>
      <c r="M5" s="199">
        <f>+'Division 1'!M5</f>
        <v>9</v>
      </c>
      <c r="N5" s="199">
        <f>+'Division 1'!N5</f>
        <v>10</v>
      </c>
      <c r="O5" s="199">
        <f>+'Division 1'!O5</f>
        <v>11</v>
      </c>
      <c r="P5" s="199">
        <f>+'Division 1'!P5</f>
        <v>12</v>
      </c>
      <c r="Q5" s="199">
        <f>+'Division 1'!Q5</f>
        <v>13</v>
      </c>
      <c r="R5" s="199">
        <f>+'Division 1'!R5</f>
        <v>14</v>
      </c>
      <c r="S5" s="199">
        <f>+'Division 1'!S5</f>
        <v>15</v>
      </c>
      <c r="T5" s="199">
        <f>+'Division 1'!T5</f>
        <v>16</v>
      </c>
      <c r="U5" s="199">
        <f>+'Division 1'!U5</f>
        <v>17</v>
      </c>
      <c r="V5" s="199">
        <f>+'Division 1'!V5</f>
        <v>18</v>
      </c>
      <c r="W5" s="199">
        <f>+'Division 1'!W5</f>
        <v>19</v>
      </c>
      <c r="X5" s="199">
        <f>+'Division 1'!X5</f>
        <v>20</v>
      </c>
      <c r="Y5" s="200"/>
      <c r="Z5" s="201"/>
    </row>
    <row r="6" spans="2:26" ht="15" customHeight="1" thickBot="1">
      <c r="B6" s="202"/>
      <c r="C6" s="203"/>
      <c r="D6" s="204"/>
      <c r="E6" s="80" t="str">
        <f>+'Division 1'!E6</f>
        <v>Sat</v>
      </c>
      <c r="F6" s="80" t="str">
        <f>+'Division 1'!F6</f>
        <v>Sat</v>
      </c>
      <c r="G6" s="80">
        <f>+'Division 1'!G6</f>
        <v>42428</v>
      </c>
      <c r="H6" s="80">
        <f>+'Division 1'!H6</f>
        <v>42441</v>
      </c>
      <c r="I6" s="80" t="str">
        <f>+'Division 1'!I6</f>
        <v>5-19-Apr</v>
      </c>
      <c r="J6" s="80">
        <f>+'Division 1'!J6</f>
        <v>42477</v>
      </c>
      <c r="K6" s="80">
        <f>+'Division 1'!K6</f>
        <v>42511</v>
      </c>
      <c r="L6" s="80" t="str">
        <f>+'Division 1'!L6</f>
        <v>1-Jun/28Sep</v>
      </c>
      <c r="M6" s="80">
        <f>+'Division 1'!M6</f>
        <v>42533</v>
      </c>
      <c r="N6" s="80">
        <f>+'Division 1'!N6</f>
        <v>42540</v>
      </c>
      <c r="O6" s="80">
        <f>+'Division 1'!O6</f>
        <v>42554</v>
      </c>
      <c r="P6" s="80">
        <f>+'Division 1'!P6</f>
        <v>42557</v>
      </c>
      <c r="Q6" s="80">
        <f>+'Division 1'!Q6</f>
        <v>42559</v>
      </c>
      <c r="R6" s="80">
        <f>+'Division 1'!R6</f>
        <v>42585</v>
      </c>
      <c r="S6" s="80">
        <f>+'Division 1'!S6</f>
        <v>42614</v>
      </c>
      <c r="T6" s="80">
        <f>+'Division 1'!T6</f>
        <v>42617</v>
      </c>
      <c r="U6" s="80">
        <f>+'Division 1'!U6</f>
        <v>42624</v>
      </c>
      <c r="V6" s="80">
        <f>+'Division 1'!V6</f>
        <v>42652</v>
      </c>
      <c r="W6" s="80">
        <f>+'Division 1'!W6</f>
        <v>42680</v>
      </c>
      <c r="X6" s="80">
        <f>+'Division 1'!X6</f>
        <v>42750</v>
      </c>
      <c r="Y6" s="43"/>
      <c r="Z6" s="205"/>
    </row>
    <row r="7" spans="2:26" ht="91.5" customHeight="1" thickBot="1">
      <c r="B7" s="462"/>
      <c r="C7" s="463"/>
      <c r="D7" s="206"/>
      <c r="E7" s="82" t="str">
        <f>+'Division 1'!E7</f>
        <v>Huddersfield Park Run</v>
      </c>
      <c r="F7" s="82" t="str">
        <f>+'Division 1'!F7</f>
        <v>Halifax Park Run</v>
      </c>
      <c r="G7" s="82" t="str">
        <f>+'Division 1'!G7</f>
        <v>Xcountry Pudsey</v>
      </c>
      <c r="H7" s="82" t="str">
        <f>+'Division 1'!H7</f>
        <v>Dent</v>
      </c>
      <c r="I7" s="82" t="str">
        <f>+'Division 1'!I7</f>
        <v>Bunny Runs</v>
      </c>
      <c r="J7" s="82" t="str">
        <f>+'Division 1'!J7</f>
        <v>Overgate Hospice</v>
      </c>
      <c r="K7" s="82" t="str">
        <f>+'Division 1'!K7</f>
        <v>Sowerby Scorcher</v>
      </c>
      <c r="L7" s="82" t="str">
        <f>+'Division 1'!L7</f>
        <v>Track</v>
      </c>
      <c r="M7" s="82" t="str">
        <f>+'Division 1'!M7</f>
        <v>Northowram Burner</v>
      </c>
      <c r="N7" s="82" t="str">
        <f>+'Division 1'!N7</f>
        <v>Marsden</v>
      </c>
      <c r="O7" s="82" t="str">
        <f>+'Division 1'!O7</f>
        <v>Eccup</v>
      </c>
      <c r="P7" s="82" t="str">
        <f>+'Division 1'!P7</f>
        <v>Helen Windsor</v>
      </c>
      <c r="Q7" s="82" t="str">
        <f>+'Division 1'!Q7</f>
        <v>Woodland Challenge</v>
      </c>
      <c r="R7" s="82" t="str">
        <f>+'Division 1'!R7</f>
        <v>Flat Cap</v>
      </c>
      <c r="S7" s="82" t="str">
        <f>+'Division 1'!S7</f>
        <v>Hades Hill</v>
      </c>
      <c r="T7" s="82" t="str">
        <f>+'Division 1'!T7</f>
        <v>Kirkwood Hospice</v>
      </c>
      <c r="U7" s="82" t="str">
        <f>+'Division 1'!U7</f>
        <v>Yorkshireman</v>
      </c>
      <c r="V7" s="82" t="str">
        <f>+'Division 1'!V7</f>
        <v>Withins Skyline</v>
      </c>
      <c r="W7" s="82" t="str">
        <f>+'Division 1'!W7</f>
        <v>Guy Fawkes</v>
      </c>
      <c r="X7" s="82" t="str">
        <f>+'Division 1'!X7</f>
        <v>Winter Handicap</v>
      </c>
      <c r="Y7" s="460" t="s">
        <v>280</v>
      </c>
      <c r="Z7" s="464" t="s">
        <v>281</v>
      </c>
    </row>
    <row r="8" spans="2:26" s="5" customFormat="1" ht="15.75" customHeight="1" thickBot="1">
      <c r="B8" s="207"/>
      <c r="C8" s="208"/>
      <c r="D8" s="208"/>
      <c r="E8" s="85" t="str">
        <f>+'Division 1'!E8</f>
        <v>5K</v>
      </c>
      <c r="F8" s="85" t="str">
        <f>+'Division 1'!F8</f>
        <v>5K</v>
      </c>
      <c r="G8" s="85" t="str">
        <f>+'Division 1'!G8</f>
        <v>4.9M</v>
      </c>
      <c r="H8" s="85" t="str">
        <f>+'Division 1'!H8</f>
        <v>14.3M</v>
      </c>
      <c r="I8" s="85" t="str">
        <f>+'Division 1'!I8</f>
        <v>2.7M</v>
      </c>
      <c r="J8" s="85" t="str">
        <f>+'Division 1'!J8</f>
        <v>10K</v>
      </c>
      <c r="K8" s="85" t="str">
        <f>+'Division 1'!K8</f>
        <v>10K</v>
      </c>
      <c r="L8" s="85" t="str">
        <f>+'Division 1'!L8</f>
        <v>3K</v>
      </c>
      <c r="M8" s="85" t="str">
        <f>+'Division 1'!M8</f>
        <v>10K</v>
      </c>
      <c r="N8" s="85" t="str">
        <f>+'Division 1'!N8</f>
        <v>10M</v>
      </c>
      <c r="O8" s="85" t="str">
        <f>+'Division 1'!O8</f>
        <v>10M</v>
      </c>
      <c r="P8" s="85" t="str">
        <f>+'Division 1'!P8</f>
        <v>10K</v>
      </c>
      <c r="Q8" s="85" t="str">
        <f>+'Division 1'!Q8</f>
        <v>10K</v>
      </c>
      <c r="R8" s="85" t="str">
        <f>+'Division 1'!R8</f>
        <v>5M</v>
      </c>
      <c r="S8" s="85" t="str">
        <f>+'Division 1'!S8</f>
        <v>4.6M</v>
      </c>
      <c r="T8" s="85" t="str">
        <f>+'Division 1'!T8</f>
        <v>10K</v>
      </c>
      <c r="U8" s="85" t="str">
        <f>+'Division 1'!U8</f>
        <v>15M</v>
      </c>
      <c r="V8" s="85" t="str">
        <f>+'Division 1'!V8</f>
        <v>7M</v>
      </c>
      <c r="W8" s="85" t="str">
        <f>+'Division 1'!W8</f>
        <v>10M</v>
      </c>
      <c r="X8" s="85" t="str">
        <f>+'Division 1'!X8</f>
        <v>6ish</v>
      </c>
      <c r="Y8" s="460"/>
      <c r="Z8" s="464"/>
    </row>
    <row r="9" spans="2:26" s="5" customFormat="1" ht="15.75" customHeight="1" thickBot="1">
      <c r="B9" s="209" t="s">
        <v>76</v>
      </c>
      <c r="C9" s="87" t="s">
        <v>77</v>
      </c>
      <c r="D9" s="88" t="s">
        <v>78</v>
      </c>
      <c r="E9" s="89" t="str">
        <f>+'Division 1'!E9</f>
        <v>Park</v>
      </c>
      <c r="F9" s="89" t="str">
        <f>+'Division 1'!F9</f>
        <v>Park</v>
      </c>
      <c r="G9" s="89" t="str">
        <f>+'Division 1'!G9</f>
        <v>Xcountry</v>
      </c>
      <c r="H9" s="89" t="str">
        <f>+'Division 1'!H9</f>
        <v>Road</v>
      </c>
      <c r="I9" s="89" t="str">
        <f>+'Division 1'!I9</f>
        <v>Fell</v>
      </c>
      <c r="J9" s="89" t="str">
        <f>+'Division 1'!J9</f>
        <v>Road</v>
      </c>
      <c r="K9" s="89" t="str">
        <f>+'Division 1'!K9</f>
        <v>Multi</v>
      </c>
      <c r="L9" s="89" t="str">
        <f>+'Division 1'!L9</f>
        <v>Track</v>
      </c>
      <c r="M9" s="89" t="str">
        <f>+'Division 1'!M9</f>
        <v>Multi</v>
      </c>
      <c r="N9" s="89" t="str">
        <f>+'Division 1'!N9</f>
        <v>Trail</v>
      </c>
      <c r="O9" s="89" t="str">
        <f>+'Division 1'!O9</f>
        <v>Road</v>
      </c>
      <c r="P9" s="89" t="str">
        <f>+'Division 1'!P9</f>
        <v>Road</v>
      </c>
      <c r="Q9" s="89" t="str">
        <f>+'Division 1'!Q9</f>
        <v>Trail</v>
      </c>
      <c r="R9" s="89" t="str">
        <f>+'Division 1'!R9</f>
        <v>Multi</v>
      </c>
      <c r="S9" s="89" t="str">
        <f>+'Division 1'!S9</f>
        <v>Fell</v>
      </c>
      <c r="T9" s="89" t="str">
        <f>+'Division 1'!T9</f>
        <v>Multi</v>
      </c>
      <c r="U9" s="89" t="str">
        <f>+'Division 1'!U9</f>
        <v>Fell</v>
      </c>
      <c r="V9" s="89" t="str">
        <f>+'Division 1'!V9</f>
        <v>Fell</v>
      </c>
      <c r="W9" s="89" t="str">
        <f>+'Division 1'!W9</f>
        <v>Road</v>
      </c>
      <c r="X9" s="89" t="str">
        <f>+'Division 1'!X9</f>
        <v>Road</v>
      </c>
      <c r="Y9" s="454"/>
      <c r="Z9" s="465"/>
    </row>
    <row r="10" spans="2:26" ht="15">
      <c r="B10" s="215">
        <v>1</v>
      </c>
      <c r="C10" s="211" t="s">
        <v>1</v>
      </c>
      <c r="D10" s="211" t="s">
        <v>319</v>
      </c>
      <c r="E10" s="217">
        <v>30</v>
      </c>
      <c r="F10" s="388">
        <v>27</v>
      </c>
      <c r="G10" s="388">
        <v>28</v>
      </c>
      <c r="H10" s="217">
        <v>29</v>
      </c>
      <c r="I10" s="217"/>
      <c r="J10" s="217"/>
      <c r="K10" s="217">
        <v>29</v>
      </c>
      <c r="L10" s="217">
        <v>30</v>
      </c>
      <c r="M10" s="217">
        <v>30</v>
      </c>
      <c r="N10" s="217">
        <v>30</v>
      </c>
      <c r="O10" s="217">
        <v>30</v>
      </c>
      <c r="P10" s="217">
        <v>30</v>
      </c>
      <c r="Q10" s="217"/>
      <c r="R10" s="217">
        <v>30</v>
      </c>
      <c r="S10" s="217"/>
      <c r="T10" s="217"/>
      <c r="U10" s="217"/>
      <c r="V10" s="217"/>
      <c r="W10" s="388">
        <v>28</v>
      </c>
      <c r="X10" s="217"/>
      <c r="Y10" s="213">
        <f aca="true" t="shared" si="0" ref="Y10:Y30">COUNT(E10:X10)</f>
        <v>12</v>
      </c>
      <c r="Z10" s="214">
        <f aca="true" t="shared" si="1" ref="Z10:Z30">IF(Y10&lt;9,SUM(E10:X10),SUM(LARGE(E10:X10,1),LARGE(E10:X10,2),LARGE(E10:X10,3),LARGE(E10:X10,4),LARGE(E10:X10,5),LARGE(E10:X10,6),LARGE(E10:X10,7),LARGE(E10:X10,8),LARGE(E10:X10,9)))</f>
        <v>268</v>
      </c>
    </row>
    <row r="11" spans="2:26" ht="15">
      <c r="B11" s="215">
        <v>2</v>
      </c>
      <c r="C11" s="211" t="s">
        <v>205</v>
      </c>
      <c r="D11" s="211" t="s">
        <v>204</v>
      </c>
      <c r="E11" s="217">
        <v>29</v>
      </c>
      <c r="F11" s="217">
        <v>30</v>
      </c>
      <c r="G11" s="217">
        <v>30</v>
      </c>
      <c r="H11" s="217">
        <v>28</v>
      </c>
      <c r="I11" s="217">
        <v>30</v>
      </c>
      <c r="J11" s="217"/>
      <c r="K11" s="217"/>
      <c r="L11" s="217">
        <v>29</v>
      </c>
      <c r="M11" s="217"/>
      <c r="N11" s="217"/>
      <c r="O11" s="389">
        <v>27</v>
      </c>
      <c r="P11" s="217"/>
      <c r="Q11" s="217">
        <v>30</v>
      </c>
      <c r="R11" s="217"/>
      <c r="S11" s="217"/>
      <c r="T11" s="217">
        <v>30</v>
      </c>
      <c r="U11" s="217">
        <v>28</v>
      </c>
      <c r="V11" s="217"/>
      <c r="W11" s="217"/>
      <c r="X11" s="217"/>
      <c r="Y11" s="213">
        <f t="shared" si="0"/>
        <v>10</v>
      </c>
      <c r="Z11" s="214">
        <f t="shared" si="1"/>
        <v>264</v>
      </c>
    </row>
    <row r="12" spans="2:26" ht="15">
      <c r="B12" s="215">
        <v>3</v>
      </c>
      <c r="C12" s="211" t="s">
        <v>12</v>
      </c>
      <c r="D12" s="211" t="s">
        <v>44</v>
      </c>
      <c r="E12" s="389">
        <v>26</v>
      </c>
      <c r="F12" s="389">
        <v>23</v>
      </c>
      <c r="G12" s="212">
        <v>29</v>
      </c>
      <c r="H12" s="389">
        <v>26</v>
      </c>
      <c r="I12" s="212">
        <v>28</v>
      </c>
      <c r="J12" s="212">
        <v>30</v>
      </c>
      <c r="K12" s="212">
        <v>30</v>
      </c>
      <c r="L12" s="212"/>
      <c r="M12" s="212"/>
      <c r="N12" s="389">
        <v>27</v>
      </c>
      <c r="O12" s="212">
        <v>29</v>
      </c>
      <c r="P12" s="389">
        <v>26</v>
      </c>
      <c r="Q12" s="389">
        <v>27</v>
      </c>
      <c r="R12" s="212"/>
      <c r="S12" s="212">
        <v>29</v>
      </c>
      <c r="T12" s="212"/>
      <c r="U12" s="212"/>
      <c r="V12" s="212">
        <v>29</v>
      </c>
      <c r="W12" s="212">
        <v>30</v>
      </c>
      <c r="X12" s="212">
        <v>28</v>
      </c>
      <c r="Y12" s="213">
        <f t="shared" si="0"/>
        <v>15</v>
      </c>
      <c r="Z12" s="214">
        <f t="shared" si="1"/>
        <v>262</v>
      </c>
    </row>
    <row r="13" spans="2:26" ht="15">
      <c r="B13" s="215">
        <v>4</v>
      </c>
      <c r="C13" s="211" t="s">
        <v>105</v>
      </c>
      <c r="D13" s="216" t="s">
        <v>106</v>
      </c>
      <c r="E13" s="217">
        <v>27</v>
      </c>
      <c r="F13" s="217">
        <v>29</v>
      </c>
      <c r="G13" s="217"/>
      <c r="H13" s="217"/>
      <c r="I13" s="217"/>
      <c r="J13" s="217"/>
      <c r="K13" s="217">
        <v>28</v>
      </c>
      <c r="L13" s="217"/>
      <c r="M13" s="217">
        <v>28</v>
      </c>
      <c r="N13" s="217">
        <v>29</v>
      </c>
      <c r="O13" s="217">
        <v>28</v>
      </c>
      <c r="P13" s="217">
        <v>28</v>
      </c>
      <c r="Q13" s="217">
        <v>29</v>
      </c>
      <c r="R13" s="217"/>
      <c r="S13" s="217"/>
      <c r="T13" s="217"/>
      <c r="U13" s="217"/>
      <c r="V13" s="217"/>
      <c r="W13" s="217">
        <v>26</v>
      </c>
      <c r="X13" s="217"/>
      <c r="Y13" s="213">
        <f>COUNT(E13:X13)</f>
        <v>9</v>
      </c>
      <c r="Z13" s="214">
        <f>IF(Y13&lt;9,SUM(E13:X13),SUM(LARGE(E13:X13,1),LARGE(E13:X13,2),LARGE(E13:X13,3),LARGE(E13:X13,4),LARGE(E13:X13,5),LARGE(E13:X13,6),LARGE(E13:X13,7),LARGE(E13:X13,8),LARGE(E13:X13,9)))</f>
        <v>252</v>
      </c>
    </row>
    <row r="14" spans="2:26" ht="15">
      <c r="B14" s="218" t="s">
        <v>609</v>
      </c>
      <c r="C14" s="211" t="s">
        <v>62</v>
      </c>
      <c r="D14" s="211" t="s">
        <v>68</v>
      </c>
      <c r="E14" s="217">
        <v>28</v>
      </c>
      <c r="F14" s="217">
        <v>28</v>
      </c>
      <c r="G14" s="217"/>
      <c r="H14" s="217"/>
      <c r="I14" s="217"/>
      <c r="J14" s="217"/>
      <c r="K14" s="217"/>
      <c r="L14" s="389">
        <v>26</v>
      </c>
      <c r="M14" s="217">
        <v>27</v>
      </c>
      <c r="N14" s="217">
        <v>28</v>
      </c>
      <c r="O14" s="217">
        <v>27</v>
      </c>
      <c r="P14" s="217"/>
      <c r="Q14" s="217"/>
      <c r="R14" s="217">
        <v>29</v>
      </c>
      <c r="S14" s="217"/>
      <c r="T14" s="217">
        <v>29</v>
      </c>
      <c r="U14" s="217">
        <v>26</v>
      </c>
      <c r="V14" s="217"/>
      <c r="W14" s="217"/>
      <c r="X14" s="217">
        <v>29</v>
      </c>
      <c r="Y14" s="211">
        <f>COUNT(E14:X14)</f>
        <v>10</v>
      </c>
      <c r="Z14" s="214">
        <f>IF(Y14&lt;9,SUM(E14:X14),SUM(LARGE(E14:X14,1),LARGE(E14:X14,2),LARGE(E14:X14,3),LARGE(E14:X14,4),LARGE(E14:X14,5),LARGE(E14:X14,6),LARGE(E14:X14,7),LARGE(E14:X14,8),LARGE(E14:X14,9)))</f>
        <v>251</v>
      </c>
    </row>
    <row r="15" spans="2:26" ht="15">
      <c r="B15" s="215" t="s">
        <v>609</v>
      </c>
      <c r="C15" s="211" t="s">
        <v>184</v>
      </c>
      <c r="D15" s="211" t="s">
        <v>185</v>
      </c>
      <c r="E15" s="389">
        <v>25</v>
      </c>
      <c r="F15" s="389">
        <v>20</v>
      </c>
      <c r="G15" s="212">
        <v>27</v>
      </c>
      <c r="H15" s="212"/>
      <c r="I15" s="212"/>
      <c r="J15" s="212">
        <v>25</v>
      </c>
      <c r="K15" s="212">
        <v>27</v>
      </c>
      <c r="L15" s="212">
        <v>27</v>
      </c>
      <c r="M15" s="212"/>
      <c r="N15" s="212"/>
      <c r="O15" s="212"/>
      <c r="P15" s="389">
        <v>22</v>
      </c>
      <c r="Q15" s="212">
        <v>26</v>
      </c>
      <c r="R15" s="212"/>
      <c r="S15" s="212">
        <v>30</v>
      </c>
      <c r="T15" s="212"/>
      <c r="U15" s="212">
        <v>29</v>
      </c>
      <c r="V15" s="212">
        <v>30</v>
      </c>
      <c r="W15" s="212"/>
      <c r="X15" s="212">
        <v>30</v>
      </c>
      <c r="Y15" s="211">
        <f t="shared" si="0"/>
        <v>12</v>
      </c>
      <c r="Z15" s="214">
        <f t="shared" si="1"/>
        <v>251</v>
      </c>
    </row>
    <row r="16" spans="2:26" ht="15">
      <c r="B16" s="210">
        <v>7</v>
      </c>
      <c r="C16" s="211" t="s">
        <v>131</v>
      </c>
      <c r="D16" s="211" t="s">
        <v>132</v>
      </c>
      <c r="E16" s="217">
        <v>24</v>
      </c>
      <c r="F16" s="217">
        <v>19</v>
      </c>
      <c r="G16" s="217">
        <v>26</v>
      </c>
      <c r="H16" s="217"/>
      <c r="I16" s="217">
        <v>21</v>
      </c>
      <c r="J16" s="217"/>
      <c r="K16" s="217"/>
      <c r="L16" s="217">
        <v>25</v>
      </c>
      <c r="M16" s="217"/>
      <c r="N16" s="217"/>
      <c r="O16" s="217"/>
      <c r="P16" s="217">
        <v>25</v>
      </c>
      <c r="Q16" s="217">
        <v>24</v>
      </c>
      <c r="R16" s="217"/>
      <c r="S16" s="217"/>
      <c r="T16" s="217">
        <v>27</v>
      </c>
      <c r="U16" s="217"/>
      <c r="V16" s="217"/>
      <c r="W16" s="217">
        <v>27</v>
      </c>
      <c r="X16" s="217"/>
      <c r="Y16" s="213">
        <f>COUNT(E16:X16)</f>
        <v>9</v>
      </c>
      <c r="Z16" s="214">
        <f>IF(Y16&lt;9,SUM(E16:X16),SUM(LARGE(E16:X16,1),LARGE(E16:X16,2),LARGE(E16:X16,3),LARGE(E16:X16,4),LARGE(E16:X16,5),LARGE(E16:X16,6),LARGE(E16:X16,7),LARGE(E16:X16,8),LARGE(E16:X16,9)))</f>
        <v>218</v>
      </c>
    </row>
    <row r="17" spans="2:26" ht="15">
      <c r="B17" s="215">
        <v>8</v>
      </c>
      <c r="C17" s="211" t="s">
        <v>133</v>
      </c>
      <c r="D17" s="211" t="s">
        <v>134</v>
      </c>
      <c r="E17" s="217">
        <v>19</v>
      </c>
      <c r="F17" s="217">
        <v>23</v>
      </c>
      <c r="G17" s="217">
        <v>25</v>
      </c>
      <c r="H17" s="217"/>
      <c r="I17" s="217">
        <v>22</v>
      </c>
      <c r="J17" s="217">
        <v>27</v>
      </c>
      <c r="K17" s="217">
        <v>23</v>
      </c>
      <c r="L17" s="217">
        <v>20</v>
      </c>
      <c r="M17" s="217"/>
      <c r="N17" s="217"/>
      <c r="O17" s="217"/>
      <c r="P17" s="217">
        <v>24</v>
      </c>
      <c r="Q17" s="217"/>
      <c r="R17" s="217"/>
      <c r="S17" s="217"/>
      <c r="T17" s="217"/>
      <c r="U17" s="217"/>
      <c r="V17" s="217"/>
      <c r="W17" s="217"/>
      <c r="X17" s="217">
        <v>27</v>
      </c>
      <c r="Y17" s="213">
        <f>COUNT(E17:X17)</f>
        <v>9</v>
      </c>
      <c r="Z17" s="214">
        <f>IF(Y17&lt;9,SUM(E17:X17),SUM(LARGE(E17:X17,1),LARGE(E17:X17,2),LARGE(E17:X17,3),LARGE(E17:X17,4),LARGE(E17:X17,5),LARGE(E17:X17,6),LARGE(E17:X17,7),LARGE(E17:X17,8),LARGE(E17:X17,9)))</f>
        <v>210</v>
      </c>
    </row>
    <row r="18" spans="2:26" ht="15">
      <c r="B18" s="215">
        <v>9</v>
      </c>
      <c r="C18" s="211" t="s">
        <v>3</v>
      </c>
      <c r="D18" s="216" t="s">
        <v>35</v>
      </c>
      <c r="E18" s="217">
        <v>21</v>
      </c>
      <c r="F18" s="217">
        <v>24</v>
      </c>
      <c r="G18" s="217">
        <v>24</v>
      </c>
      <c r="H18" s="217">
        <v>25</v>
      </c>
      <c r="I18" s="217">
        <v>27</v>
      </c>
      <c r="J18" s="217">
        <v>26</v>
      </c>
      <c r="K18" s="217">
        <v>21</v>
      </c>
      <c r="L18" s="217">
        <v>24</v>
      </c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1">
        <f t="shared" si="0"/>
        <v>8</v>
      </c>
      <c r="Z18" s="214">
        <f t="shared" si="1"/>
        <v>192</v>
      </c>
    </row>
    <row r="19" spans="2:26" ht="15">
      <c r="B19" s="215">
        <v>10</v>
      </c>
      <c r="C19" s="211" t="s">
        <v>19</v>
      </c>
      <c r="D19" s="211" t="s">
        <v>53</v>
      </c>
      <c r="E19" s="217">
        <v>23</v>
      </c>
      <c r="F19" s="217">
        <v>18</v>
      </c>
      <c r="G19" s="217"/>
      <c r="H19" s="217"/>
      <c r="I19" s="217"/>
      <c r="J19" s="217"/>
      <c r="K19" s="217">
        <v>20</v>
      </c>
      <c r="L19" s="217">
        <v>21</v>
      </c>
      <c r="M19" s="217">
        <v>25</v>
      </c>
      <c r="N19" s="217"/>
      <c r="O19" s="217"/>
      <c r="P19" s="217"/>
      <c r="Q19" s="217">
        <v>22</v>
      </c>
      <c r="R19" s="217">
        <v>27</v>
      </c>
      <c r="S19" s="217"/>
      <c r="T19" s="217"/>
      <c r="U19" s="217"/>
      <c r="V19" s="217"/>
      <c r="W19" s="217"/>
      <c r="X19" s="217">
        <v>25</v>
      </c>
      <c r="Y19" s="213">
        <f>COUNT(E19:X19)</f>
        <v>8</v>
      </c>
      <c r="Z19" s="214">
        <f>IF(Y19&lt;9,SUM(E19:X19),SUM(LARGE(E19:X19,1),LARGE(E19:X19,2),LARGE(E19:X19,3),LARGE(E19:X19,4),LARGE(E19:X19,5),LARGE(E19:X19,6),LARGE(E19:X19,7),LARGE(E19:X19,8),LARGE(E19:X19,9)))</f>
        <v>181</v>
      </c>
    </row>
    <row r="20" spans="2:26" ht="15">
      <c r="B20" s="215">
        <v>11</v>
      </c>
      <c r="C20" s="216" t="s">
        <v>181</v>
      </c>
      <c r="D20" s="216" t="s">
        <v>182</v>
      </c>
      <c r="E20" s="217">
        <v>20</v>
      </c>
      <c r="F20" s="217"/>
      <c r="G20" s="217"/>
      <c r="H20" s="217">
        <v>27</v>
      </c>
      <c r="I20" s="217">
        <v>26</v>
      </c>
      <c r="J20" s="217">
        <v>28</v>
      </c>
      <c r="K20" s="217">
        <v>26</v>
      </c>
      <c r="L20" s="217"/>
      <c r="M20" s="217"/>
      <c r="N20" s="217"/>
      <c r="O20" s="217"/>
      <c r="P20" s="217">
        <v>23</v>
      </c>
      <c r="Q20" s="217">
        <v>25</v>
      </c>
      <c r="R20" s="217"/>
      <c r="S20" s="217"/>
      <c r="T20" s="217"/>
      <c r="U20" s="217"/>
      <c r="V20" s="217"/>
      <c r="W20" s="217"/>
      <c r="X20" s="217"/>
      <c r="Y20" s="211">
        <f t="shared" si="0"/>
        <v>7</v>
      </c>
      <c r="Z20" s="214">
        <f t="shared" si="1"/>
        <v>175</v>
      </c>
    </row>
    <row r="21" spans="2:26" ht="15">
      <c r="B21" s="215">
        <v>12</v>
      </c>
      <c r="C21" s="211" t="s">
        <v>400</v>
      </c>
      <c r="D21" s="211" t="s">
        <v>35</v>
      </c>
      <c r="E21" s="217"/>
      <c r="F21" s="217"/>
      <c r="G21" s="217"/>
      <c r="H21" s="217"/>
      <c r="I21" s="217">
        <v>29</v>
      </c>
      <c r="J21" s="217">
        <v>29</v>
      </c>
      <c r="K21" s="217"/>
      <c r="L21" s="217">
        <v>28</v>
      </c>
      <c r="M21" s="217"/>
      <c r="N21" s="217"/>
      <c r="O21" s="217"/>
      <c r="P21" s="217">
        <v>27</v>
      </c>
      <c r="Q21" s="217"/>
      <c r="R21" s="217"/>
      <c r="S21" s="217"/>
      <c r="T21" s="217"/>
      <c r="U21" s="217">
        <v>27</v>
      </c>
      <c r="V21" s="217"/>
      <c r="W21" s="217"/>
      <c r="X21" s="217"/>
      <c r="Y21" s="213">
        <f t="shared" si="0"/>
        <v>5</v>
      </c>
      <c r="Z21" s="214">
        <f t="shared" si="1"/>
        <v>140</v>
      </c>
    </row>
    <row r="22" spans="2:26" ht="15">
      <c r="B22" s="210">
        <v>13</v>
      </c>
      <c r="C22" s="211" t="s">
        <v>1</v>
      </c>
      <c r="D22" s="211" t="s">
        <v>30</v>
      </c>
      <c r="E22" s="217">
        <v>22</v>
      </c>
      <c r="F22" s="217"/>
      <c r="G22" s="212"/>
      <c r="H22" s="212">
        <v>30</v>
      </c>
      <c r="I22" s="212"/>
      <c r="J22" s="212"/>
      <c r="K22" s="212"/>
      <c r="L22" s="212">
        <v>22</v>
      </c>
      <c r="M22" s="212"/>
      <c r="N22" s="212"/>
      <c r="O22" s="212"/>
      <c r="P22" s="212"/>
      <c r="Q22" s="212"/>
      <c r="R22" s="212"/>
      <c r="S22" s="212"/>
      <c r="T22" s="212">
        <v>28</v>
      </c>
      <c r="U22" s="212">
        <v>25</v>
      </c>
      <c r="V22" s="212"/>
      <c r="W22" s="212"/>
      <c r="X22" s="212"/>
      <c r="Y22" s="211">
        <f t="shared" si="0"/>
        <v>5</v>
      </c>
      <c r="Z22" s="214">
        <f t="shared" si="1"/>
        <v>127</v>
      </c>
    </row>
    <row r="23" spans="2:26" ht="15">
      <c r="B23" s="215">
        <v>14</v>
      </c>
      <c r="C23" s="211" t="s">
        <v>149</v>
      </c>
      <c r="D23" s="211" t="s">
        <v>236</v>
      </c>
      <c r="E23" s="217"/>
      <c r="F23" s="217">
        <v>21</v>
      </c>
      <c r="G23" s="212"/>
      <c r="H23" s="212"/>
      <c r="I23" s="212">
        <v>25</v>
      </c>
      <c r="J23" s="212"/>
      <c r="K23" s="212">
        <v>22</v>
      </c>
      <c r="L23" s="212"/>
      <c r="M23" s="212"/>
      <c r="N23" s="212"/>
      <c r="O23" s="212"/>
      <c r="P23" s="212"/>
      <c r="Q23" s="212"/>
      <c r="R23" s="212">
        <v>28</v>
      </c>
      <c r="S23" s="212"/>
      <c r="T23" s="212"/>
      <c r="U23" s="212"/>
      <c r="V23" s="212"/>
      <c r="W23" s="212"/>
      <c r="X23" s="212">
        <v>26</v>
      </c>
      <c r="Y23" s="213">
        <f>COUNT(E23:X23)</f>
        <v>5</v>
      </c>
      <c r="Z23" s="214">
        <f>IF(Y23&lt;9,SUM(E23:X23),SUM(LARGE(E23:X23,1),LARGE(E23:X23,2),LARGE(E23:X23,3),LARGE(E23:X23,4),LARGE(E23:X23,5),LARGE(E23:X23,6),LARGE(E23:X23,7),LARGE(E23:X23,8),LARGE(E23:X23,9)))</f>
        <v>122</v>
      </c>
    </row>
    <row r="24" spans="2:26" ht="15">
      <c r="B24" s="215">
        <v>15</v>
      </c>
      <c r="C24" s="211" t="s">
        <v>129</v>
      </c>
      <c r="D24" s="211" t="s">
        <v>264</v>
      </c>
      <c r="E24" s="217"/>
      <c r="F24" s="217">
        <v>25</v>
      </c>
      <c r="G24" s="212"/>
      <c r="H24" s="212"/>
      <c r="I24" s="212">
        <v>23</v>
      </c>
      <c r="J24" s="212"/>
      <c r="K24" s="212"/>
      <c r="L24" s="212"/>
      <c r="M24" s="212">
        <v>29</v>
      </c>
      <c r="N24" s="212"/>
      <c r="O24" s="212"/>
      <c r="P24" s="212"/>
      <c r="Q24" s="212"/>
      <c r="R24" s="212"/>
      <c r="S24" s="212"/>
      <c r="T24" s="212"/>
      <c r="U24" s="212"/>
      <c r="V24" s="212">
        <v>28</v>
      </c>
      <c r="W24" s="212"/>
      <c r="X24" s="212"/>
      <c r="Y24" s="213">
        <f>COUNT(E24:X24)</f>
        <v>4</v>
      </c>
      <c r="Z24" s="214">
        <f>IF(Y24&lt;9,SUM(E24:X24),SUM(LARGE(E24:X24,1),LARGE(E24:X24,2),LARGE(E24:X24,3),LARGE(E24:X24,4),LARGE(E24:X24,5),LARGE(E24:X24,6),LARGE(E24:X24,7),LARGE(E24:X24,8),LARGE(E24:X24,9)))</f>
        <v>105</v>
      </c>
    </row>
    <row r="25" spans="2:26" ht="15">
      <c r="B25" s="210">
        <v>16</v>
      </c>
      <c r="C25" s="211" t="s">
        <v>25</v>
      </c>
      <c r="D25" s="211" t="s">
        <v>309</v>
      </c>
      <c r="E25" s="217"/>
      <c r="F25" s="217"/>
      <c r="G25" s="212"/>
      <c r="H25" s="212"/>
      <c r="I25" s="212"/>
      <c r="J25" s="212"/>
      <c r="K25" s="212">
        <v>25</v>
      </c>
      <c r="L25" s="212">
        <v>23</v>
      </c>
      <c r="M25" s="212">
        <v>26</v>
      </c>
      <c r="N25" s="212"/>
      <c r="O25" s="212"/>
      <c r="P25" s="212"/>
      <c r="Q25" s="212"/>
      <c r="R25" s="212"/>
      <c r="S25" s="212"/>
      <c r="T25" s="212"/>
      <c r="U25" s="212"/>
      <c r="V25" s="212"/>
      <c r="W25" s="212">
        <v>29</v>
      </c>
      <c r="X25" s="212"/>
      <c r="Y25" s="213">
        <f>COUNT(E25:X25)</f>
        <v>4</v>
      </c>
      <c r="Z25" s="214">
        <f>IF(Y25&lt;9,SUM(E25:X25),SUM(LARGE(E25:X25,1),LARGE(E25:X25,2),LARGE(E25:X25,3),LARGE(E25:X25,4),LARGE(E25:X25,5),LARGE(E25:X25,6),LARGE(E25:X25,7),LARGE(E25:X25,8),LARGE(E25:X25,9)))</f>
        <v>103</v>
      </c>
    </row>
    <row r="26" spans="2:26" ht="15">
      <c r="B26" s="215">
        <v>17</v>
      </c>
      <c r="C26" s="211" t="s">
        <v>24</v>
      </c>
      <c r="D26" s="211" t="s">
        <v>271</v>
      </c>
      <c r="E26" s="217"/>
      <c r="F26" s="217">
        <v>26</v>
      </c>
      <c r="G26" s="212"/>
      <c r="H26" s="212"/>
      <c r="I26" s="212"/>
      <c r="J26" s="212"/>
      <c r="K26" s="212"/>
      <c r="L26" s="212"/>
      <c r="M26" s="212"/>
      <c r="N26" s="212"/>
      <c r="O26" s="212"/>
      <c r="P26" s="212">
        <v>29</v>
      </c>
      <c r="Q26" s="212">
        <v>28</v>
      </c>
      <c r="R26" s="212"/>
      <c r="S26" s="212"/>
      <c r="T26" s="212"/>
      <c r="U26" s="212"/>
      <c r="V26" s="212"/>
      <c r="W26" s="212"/>
      <c r="X26" s="212"/>
      <c r="Y26" s="211">
        <f t="shared" si="0"/>
        <v>3</v>
      </c>
      <c r="Z26" s="214">
        <f t="shared" si="1"/>
        <v>83</v>
      </c>
    </row>
    <row r="27" spans="2:26" ht="15">
      <c r="B27" s="210">
        <v>18</v>
      </c>
      <c r="C27" s="211" t="s">
        <v>338</v>
      </c>
      <c r="D27" s="211" t="s">
        <v>156</v>
      </c>
      <c r="E27" s="217">
        <v>18</v>
      </c>
      <c r="F27" s="217"/>
      <c r="G27" s="212"/>
      <c r="H27" s="212"/>
      <c r="I27" s="212">
        <v>24</v>
      </c>
      <c r="J27" s="212"/>
      <c r="K27" s="212"/>
      <c r="L27" s="212"/>
      <c r="M27" s="212"/>
      <c r="N27" s="212"/>
      <c r="O27" s="212"/>
      <c r="P27" s="212"/>
      <c r="Q27" s="212">
        <v>23</v>
      </c>
      <c r="R27" s="212"/>
      <c r="S27" s="212"/>
      <c r="T27" s="212"/>
      <c r="U27" s="212"/>
      <c r="V27" s="212"/>
      <c r="W27" s="212"/>
      <c r="X27" s="212"/>
      <c r="Y27" s="213">
        <f t="shared" si="0"/>
        <v>3</v>
      </c>
      <c r="Z27" s="214">
        <f t="shared" si="1"/>
        <v>65</v>
      </c>
    </row>
    <row r="28" spans="2:26" ht="15">
      <c r="B28" s="215">
        <v>19</v>
      </c>
      <c r="C28" s="211" t="s">
        <v>62</v>
      </c>
      <c r="D28" s="211" t="s">
        <v>323</v>
      </c>
      <c r="E28" s="217"/>
      <c r="F28" s="217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>
        <v>30</v>
      </c>
      <c r="V28" s="212"/>
      <c r="W28" s="212"/>
      <c r="X28" s="212"/>
      <c r="Y28" s="211">
        <f t="shared" si="0"/>
        <v>1</v>
      </c>
      <c r="Z28" s="214">
        <f t="shared" si="1"/>
        <v>30</v>
      </c>
    </row>
    <row r="29" spans="2:26" ht="15">
      <c r="B29" s="215">
        <v>20</v>
      </c>
      <c r="C29" s="211" t="s">
        <v>455</v>
      </c>
      <c r="D29" s="211" t="s">
        <v>456</v>
      </c>
      <c r="E29" s="217"/>
      <c r="F29" s="217"/>
      <c r="G29" s="212"/>
      <c r="H29" s="212"/>
      <c r="I29" s="212"/>
      <c r="J29" s="212"/>
      <c r="K29" s="212">
        <v>24</v>
      </c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1">
        <f t="shared" si="0"/>
        <v>1</v>
      </c>
      <c r="Z29" s="214">
        <f t="shared" si="1"/>
        <v>24</v>
      </c>
    </row>
    <row r="30" spans="2:26" ht="15.75" thickBot="1">
      <c r="B30" s="320">
        <v>21</v>
      </c>
      <c r="C30" s="219" t="s">
        <v>367</v>
      </c>
      <c r="D30" s="219" t="s">
        <v>317</v>
      </c>
      <c r="E30" s="220"/>
      <c r="F30" s="220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2">
        <f t="shared" si="0"/>
        <v>0</v>
      </c>
      <c r="Z30" s="223">
        <f t="shared" si="1"/>
        <v>0</v>
      </c>
    </row>
    <row r="31" ht="13.5" thickTop="1"/>
  </sheetData>
  <sheetProtection/>
  <mergeCells count="4">
    <mergeCell ref="T2:Y2"/>
    <mergeCell ref="B7:C7"/>
    <mergeCell ref="Y7:Y9"/>
    <mergeCell ref="Z7:Z9"/>
  </mergeCells>
  <conditionalFormatting sqref="Y10:Y13 Y21:Y30 Y15:Y19">
    <cfRule type="cellIs" priority="21" dxfId="0" operator="greaterThan" stopIfTrue="1">
      <formula>9</formula>
    </cfRule>
  </conditionalFormatting>
  <conditionalFormatting sqref="Y10:Y30">
    <cfRule type="cellIs" priority="22" dxfId="39" operator="greaterThan" stopIfTrue="1">
      <formula>9</formula>
    </cfRule>
  </conditionalFormatting>
  <conditionalFormatting sqref="E31:Y31">
    <cfRule type="cellIs" priority="20" dxfId="39" operator="equal" stopIfTrue="1">
      <formula>20</formula>
    </cfRule>
  </conditionalFormatting>
  <conditionalFormatting sqref="E10:X30">
    <cfRule type="cellIs" priority="19" dxfId="40" operator="equal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Z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13.00390625" style="0" bestFit="1" customWidth="1"/>
    <col min="4" max="4" width="11.140625" style="0" bestFit="1" customWidth="1"/>
    <col min="5" max="5" width="5.7109375" style="0" bestFit="1" customWidth="1"/>
    <col min="6" max="6" width="5.140625" style="0" bestFit="1" customWidth="1"/>
    <col min="7" max="7" width="9.00390625" style="0" bestFit="1" customWidth="1"/>
    <col min="8" max="8" width="7.00390625" style="0" bestFit="1" customWidth="1"/>
    <col min="9" max="9" width="8.28125" style="0" bestFit="1" customWidth="1"/>
    <col min="10" max="10" width="6.7109375" style="0" bestFit="1" customWidth="1"/>
    <col min="11" max="11" width="7.28125" style="0" bestFit="1" customWidth="1"/>
    <col min="12" max="12" width="12.00390625" style="0" bestFit="1" customWidth="1"/>
    <col min="13" max="15" width="6.8515625" style="0" bestFit="1" customWidth="1"/>
    <col min="16" max="17" width="6.28125" style="0" bestFit="1" customWidth="1"/>
    <col min="18" max="20" width="7.140625" style="0" bestFit="1" customWidth="1"/>
    <col min="21" max="21" width="7.00390625" style="0" bestFit="1" customWidth="1"/>
    <col min="22" max="22" width="6.57421875" style="0" bestFit="1" customWidth="1"/>
    <col min="23" max="24" width="10.28125" style="0" bestFit="1" customWidth="1"/>
    <col min="25" max="26" width="5.7109375" style="0" customWidth="1"/>
  </cols>
  <sheetData>
    <row r="1" ht="13.5" thickBot="1"/>
    <row r="2" spans="2:25" ht="33" thickBot="1" thickTop="1">
      <c r="B2" s="31" t="s">
        <v>394</v>
      </c>
      <c r="T2" s="449" t="s">
        <v>324</v>
      </c>
      <c r="U2" s="450"/>
      <c r="V2" s="450"/>
      <c r="W2" s="450"/>
      <c r="X2" s="450"/>
      <c r="Y2" s="451"/>
    </row>
    <row r="3" ht="13.5" thickTop="1"/>
    <row r="4" ht="13.5" thickBot="1"/>
    <row r="5" spans="2:26" ht="14.25" thickBot="1" thickTop="1">
      <c r="B5" s="176"/>
      <c r="C5" s="177"/>
      <c r="D5" s="177"/>
      <c r="E5" s="199">
        <f>+'Division 1'!E5</f>
        <v>1</v>
      </c>
      <c r="F5" s="199">
        <f>+'Division 1'!F5</f>
        <v>2</v>
      </c>
      <c r="G5" s="199">
        <f>+'Division 1'!G5</f>
        <v>3</v>
      </c>
      <c r="H5" s="199">
        <f>+'Division 1'!H5</f>
        <v>4</v>
      </c>
      <c r="I5" s="199">
        <f>+'Division 1'!I5</f>
        <v>5</v>
      </c>
      <c r="J5" s="199">
        <f>+'Division 1'!J5</f>
        <v>6</v>
      </c>
      <c r="K5" s="199">
        <f>+'Division 1'!K5</f>
        <v>7</v>
      </c>
      <c r="L5" s="199">
        <f>+'Division 1'!L5</f>
        <v>8</v>
      </c>
      <c r="M5" s="199">
        <f>+'Division 1'!M5</f>
        <v>9</v>
      </c>
      <c r="N5" s="199">
        <f>+'Division 1'!N5</f>
        <v>10</v>
      </c>
      <c r="O5" s="199">
        <f>+'Division 1'!O5</f>
        <v>11</v>
      </c>
      <c r="P5" s="199">
        <f>+'Division 1'!P5</f>
        <v>12</v>
      </c>
      <c r="Q5" s="199">
        <f>+'Division 1'!Q5</f>
        <v>13</v>
      </c>
      <c r="R5" s="199">
        <f>+'Division 1'!R5</f>
        <v>14</v>
      </c>
      <c r="S5" s="199">
        <f>+'Division 1'!S5</f>
        <v>15</v>
      </c>
      <c r="T5" s="199">
        <f>+'Division 1'!T5</f>
        <v>16</v>
      </c>
      <c r="U5" s="199">
        <f>+'Division 1'!U5</f>
        <v>17</v>
      </c>
      <c r="V5" s="199">
        <f>+'Division 1'!V5</f>
        <v>18</v>
      </c>
      <c r="W5" s="199">
        <f>+'Division 1'!W5</f>
        <v>19</v>
      </c>
      <c r="X5" s="199">
        <f>+'Division 1'!X5</f>
        <v>20</v>
      </c>
      <c r="Y5" s="129"/>
      <c r="Z5" s="37"/>
    </row>
    <row r="6" spans="2:26" ht="15" customHeight="1" thickBot="1">
      <c r="B6" s="178"/>
      <c r="C6" s="179"/>
      <c r="D6" s="180"/>
      <c r="E6" s="80" t="str">
        <f>+'Division 1'!E6</f>
        <v>Sat</v>
      </c>
      <c r="F6" s="80" t="str">
        <f>+'Division 1'!F6</f>
        <v>Sat</v>
      </c>
      <c r="G6" s="80">
        <f>+'Division 1'!G6</f>
        <v>42428</v>
      </c>
      <c r="H6" s="80">
        <f>+'Division 1'!H6</f>
        <v>42441</v>
      </c>
      <c r="I6" s="80" t="str">
        <f>+'Division 1'!I6</f>
        <v>5-19-Apr</v>
      </c>
      <c r="J6" s="80">
        <f>+'Division 1'!J6</f>
        <v>42477</v>
      </c>
      <c r="K6" s="80">
        <f>+'Division 1'!K6</f>
        <v>42511</v>
      </c>
      <c r="L6" s="80" t="str">
        <f>+'Division 1'!L6</f>
        <v>1-Jun/28Sep</v>
      </c>
      <c r="M6" s="80">
        <f>+'Division 1'!M6</f>
        <v>42533</v>
      </c>
      <c r="N6" s="80">
        <f>+'Division 1'!N6</f>
        <v>42540</v>
      </c>
      <c r="O6" s="80">
        <f>+'Division 1'!O6</f>
        <v>42554</v>
      </c>
      <c r="P6" s="80">
        <f>+'Division 1'!P6</f>
        <v>42557</v>
      </c>
      <c r="Q6" s="80">
        <f>+'Division 1'!Q6</f>
        <v>42559</v>
      </c>
      <c r="R6" s="80">
        <f>+'Division 1'!R6</f>
        <v>42585</v>
      </c>
      <c r="S6" s="80">
        <f>+'Division 1'!S6</f>
        <v>42614</v>
      </c>
      <c r="T6" s="80">
        <f>+'Division 1'!T6</f>
        <v>42617</v>
      </c>
      <c r="U6" s="80">
        <f>+'Division 1'!U6</f>
        <v>42624</v>
      </c>
      <c r="V6" s="80">
        <f>+'Division 1'!V6</f>
        <v>42652</v>
      </c>
      <c r="W6" s="80">
        <f>+'Division 1'!W6</f>
        <v>42680</v>
      </c>
      <c r="X6" s="80">
        <f>+'Division 1'!X6</f>
        <v>42750</v>
      </c>
      <c r="Y6" s="43"/>
      <c r="Z6" s="44"/>
    </row>
    <row r="7" spans="2:26" ht="91.5" customHeight="1" thickBot="1">
      <c r="B7" s="466"/>
      <c r="C7" s="467"/>
      <c r="D7" s="181"/>
      <c r="E7" s="82" t="str">
        <f>+'Division 1'!E7</f>
        <v>Huddersfield Park Run</v>
      </c>
      <c r="F7" s="82" t="str">
        <f>+'Division 1'!F7</f>
        <v>Halifax Park Run</v>
      </c>
      <c r="G7" s="82" t="str">
        <f>+'Division 1'!G7</f>
        <v>Xcountry Pudsey</v>
      </c>
      <c r="H7" s="82" t="str">
        <f>+'Division 1'!H7</f>
        <v>Dent</v>
      </c>
      <c r="I7" s="82" t="str">
        <f>+'Division 1'!I7</f>
        <v>Bunny Runs</v>
      </c>
      <c r="J7" s="82" t="str">
        <f>+'Division 1'!J7</f>
        <v>Overgate Hospice</v>
      </c>
      <c r="K7" s="82" t="str">
        <f>+'Division 1'!K7</f>
        <v>Sowerby Scorcher</v>
      </c>
      <c r="L7" s="82" t="str">
        <f>+'Division 1'!L7</f>
        <v>Track</v>
      </c>
      <c r="M7" s="82" t="str">
        <f>+'Division 1'!M7</f>
        <v>Northowram Burner</v>
      </c>
      <c r="N7" s="82" t="str">
        <f>+'Division 1'!N7</f>
        <v>Marsden</v>
      </c>
      <c r="O7" s="82" t="str">
        <f>+'Division 1'!O7</f>
        <v>Eccup</v>
      </c>
      <c r="P7" s="82" t="str">
        <f>+'Division 1'!P7</f>
        <v>Helen Windsor</v>
      </c>
      <c r="Q7" s="82" t="str">
        <f>+'Division 1'!Q7</f>
        <v>Woodland Challenge</v>
      </c>
      <c r="R7" s="82" t="str">
        <f>+'Division 1'!R7</f>
        <v>Flat Cap</v>
      </c>
      <c r="S7" s="82" t="str">
        <f>+'Division 1'!S7</f>
        <v>Hades Hill</v>
      </c>
      <c r="T7" s="82" t="str">
        <f>+'Division 1'!T7</f>
        <v>Kirkwood Hospice</v>
      </c>
      <c r="U7" s="82" t="str">
        <f>+'Division 1'!U7</f>
        <v>Yorkshireman</v>
      </c>
      <c r="V7" s="82" t="str">
        <f>+'Division 1'!V7</f>
        <v>Withins Skyline</v>
      </c>
      <c r="W7" s="82" t="str">
        <f>+'Division 1'!W7</f>
        <v>Guy Fawkes</v>
      </c>
      <c r="X7" s="82" t="str">
        <f>+'Division 1'!X7</f>
        <v>Winter Handicap</v>
      </c>
      <c r="Y7" s="460" t="s">
        <v>280</v>
      </c>
      <c r="Z7" s="468" t="s">
        <v>281</v>
      </c>
    </row>
    <row r="8" spans="2:26" s="5" customFormat="1" ht="15.75" customHeight="1" thickBot="1">
      <c r="B8" s="182"/>
      <c r="C8" s="183"/>
      <c r="D8" s="183"/>
      <c r="E8" s="85" t="str">
        <f>+'Division 1'!E8</f>
        <v>5K</v>
      </c>
      <c r="F8" s="85" t="str">
        <f>+'Division 1'!F8</f>
        <v>5K</v>
      </c>
      <c r="G8" s="85" t="str">
        <f>+'Division 1'!G8</f>
        <v>4.9M</v>
      </c>
      <c r="H8" s="85" t="str">
        <f>+'Division 1'!H8</f>
        <v>14.3M</v>
      </c>
      <c r="I8" s="85" t="str">
        <f>+'Division 1'!I8</f>
        <v>2.7M</v>
      </c>
      <c r="J8" s="85" t="str">
        <f>+'Division 1'!J8</f>
        <v>10K</v>
      </c>
      <c r="K8" s="85" t="str">
        <f>+'Division 1'!K8</f>
        <v>10K</v>
      </c>
      <c r="L8" s="85" t="str">
        <f>+'Division 1'!L8</f>
        <v>3K</v>
      </c>
      <c r="M8" s="85" t="str">
        <f>+'Division 1'!M8</f>
        <v>10K</v>
      </c>
      <c r="N8" s="85" t="str">
        <f>+'Division 1'!N8</f>
        <v>10M</v>
      </c>
      <c r="O8" s="85" t="str">
        <f>+'Division 1'!O8</f>
        <v>10M</v>
      </c>
      <c r="P8" s="85" t="str">
        <f>+'Division 1'!P8</f>
        <v>10K</v>
      </c>
      <c r="Q8" s="85" t="str">
        <f>+'Division 1'!Q8</f>
        <v>10K</v>
      </c>
      <c r="R8" s="85" t="str">
        <f>+'Division 1'!R8</f>
        <v>5M</v>
      </c>
      <c r="S8" s="85" t="str">
        <f>+'Division 1'!S8</f>
        <v>4.6M</v>
      </c>
      <c r="T8" s="85" t="str">
        <f>+'Division 1'!T8</f>
        <v>10K</v>
      </c>
      <c r="U8" s="85" t="str">
        <f>+'Division 1'!U8</f>
        <v>15M</v>
      </c>
      <c r="V8" s="85" t="str">
        <f>+'Division 1'!V8</f>
        <v>7M</v>
      </c>
      <c r="W8" s="85" t="str">
        <f>+'Division 1'!W8</f>
        <v>10M</v>
      </c>
      <c r="X8" s="85" t="str">
        <f>+'Division 1'!X8</f>
        <v>6ish</v>
      </c>
      <c r="Y8" s="460"/>
      <c r="Z8" s="468"/>
    </row>
    <row r="9" spans="2:26" s="5" customFormat="1" ht="15.75" customHeight="1" thickBot="1">
      <c r="B9" s="86" t="s">
        <v>76</v>
      </c>
      <c r="C9" s="87" t="s">
        <v>77</v>
      </c>
      <c r="D9" s="88" t="s">
        <v>78</v>
      </c>
      <c r="E9" s="89" t="str">
        <f>+'Division 1'!E9</f>
        <v>Park</v>
      </c>
      <c r="F9" s="89" t="str">
        <f>+'Division 1'!F9</f>
        <v>Park</v>
      </c>
      <c r="G9" s="89" t="str">
        <f>+'Division 1'!G9</f>
        <v>Xcountry</v>
      </c>
      <c r="H9" s="89" t="str">
        <f>+'Division 1'!H9</f>
        <v>Road</v>
      </c>
      <c r="I9" s="89" t="str">
        <f>+'Division 1'!I9</f>
        <v>Fell</v>
      </c>
      <c r="J9" s="89" t="str">
        <f>+'Division 1'!J9</f>
        <v>Road</v>
      </c>
      <c r="K9" s="89" t="str">
        <f>+'Division 1'!K9</f>
        <v>Multi</v>
      </c>
      <c r="L9" s="89" t="str">
        <f>+'Division 1'!L9</f>
        <v>Track</v>
      </c>
      <c r="M9" s="89" t="str">
        <f>+'Division 1'!M9</f>
        <v>Multi</v>
      </c>
      <c r="N9" s="89" t="str">
        <f>+'Division 1'!N9</f>
        <v>Trail</v>
      </c>
      <c r="O9" s="89" t="str">
        <f>+'Division 1'!O9</f>
        <v>Road</v>
      </c>
      <c r="P9" s="89" t="str">
        <f>+'Division 1'!P9</f>
        <v>Road</v>
      </c>
      <c r="Q9" s="89" t="str">
        <f>+'Division 1'!Q9</f>
        <v>Trail</v>
      </c>
      <c r="R9" s="89" t="str">
        <f>+'Division 1'!R9</f>
        <v>Multi</v>
      </c>
      <c r="S9" s="89" t="str">
        <f>+'Division 1'!S9</f>
        <v>Fell</v>
      </c>
      <c r="T9" s="89" t="str">
        <f>+'Division 1'!T9</f>
        <v>Multi</v>
      </c>
      <c r="U9" s="89" t="str">
        <f>+'Division 1'!U9</f>
        <v>Fell</v>
      </c>
      <c r="V9" s="89" t="str">
        <f>+'Division 1'!V9</f>
        <v>Fell</v>
      </c>
      <c r="W9" s="89" t="str">
        <f>+'Division 1'!W9</f>
        <v>Road</v>
      </c>
      <c r="X9" s="89" t="str">
        <f>+'Division 1'!X9</f>
        <v>Road</v>
      </c>
      <c r="Y9" s="454"/>
      <c r="Z9" s="469"/>
    </row>
    <row r="10" spans="2:26" ht="12.75">
      <c r="B10" s="184">
        <v>1</v>
      </c>
      <c r="C10" s="185" t="s">
        <v>24</v>
      </c>
      <c r="D10" s="185" t="s">
        <v>58</v>
      </c>
      <c r="E10" s="186">
        <v>30</v>
      </c>
      <c r="F10" s="186">
        <v>30</v>
      </c>
      <c r="G10" s="186"/>
      <c r="H10" s="186"/>
      <c r="I10" s="377">
        <v>27</v>
      </c>
      <c r="J10" s="186"/>
      <c r="K10" s="186"/>
      <c r="L10" s="186">
        <v>30</v>
      </c>
      <c r="M10" s="186"/>
      <c r="N10" s="186"/>
      <c r="O10" s="186">
        <v>30</v>
      </c>
      <c r="P10" s="377">
        <v>29</v>
      </c>
      <c r="Q10" s="186">
        <v>30</v>
      </c>
      <c r="R10" s="186">
        <v>30</v>
      </c>
      <c r="S10" s="186">
        <v>30</v>
      </c>
      <c r="T10" s="186">
        <v>30</v>
      </c>
      <c r="U10" s="186"/>
      <c r="V10" s="186"/>
      <c r="W10" s="377">
        <v>26</v>
      </c>
      <c r="X10" s="187">
        <v>30</v>
      </c>
      <c r="Y10" s="64">
        <f aca="true" t="shared" si="0" ref="Y10:Y34">COUNT(E10:X10)</f>
        <v>12</v>
      </c>
      <c r="Z10" s="188">
        <f aca="true" t="shared" si="1" ref="Z10:Z34">IF(Y10&lt;9,SUM(E10:X10),SUM(LARGE(E10:X10,1),LARGE(E10:X10,2),LARGE(E10:X10,3),LARGE(E10:X10,4),LARGE(E10:X10,5),LARGE(E10:X10,6),LARGE(E10:X10,7),LARGE(E10:X10,8),LARGE(E10:X10,9)))</f>
        <v>270</v>
      </c>
    </row>
    <row r="11" spans="2:26" ht="12.75">
      <c r="B11" s="190">
        <v>2</v>
      </c>
      <c r="C11" s="185" t="s">
        <v>350</v>
      </c>
      <c r="D11" s="185" t="s">
        <v>363</v>
      </c>
      <c r="E11" s="186"/>
      <c r="F11" s="186"/>
      <c r="G11" s="187">
        <v>30</v>
      </c>
      <c r="H11" s="187"/>
      <c r="I11" s="187">
        <v>29</v>
      </c>
      <c r="J11" s="377">
        <v>25</v>
      </c>
      <c r="K11" s="187">
        <v>29</v>
      </c>
      <c r="L11" s="187"/>
      <c r="M11" s="377">
        <v>27</v>
      </c>
      <c r="N11" s="187">
        <v>29</v>
      </c>
      <c r="O11" s="187"/>
      <c r="P11" s="377">
        <v>27</v>
      </c>
      <c r="Q11" s="377">
        <v>28</v>
      </c>
      <c r="R11" s="187">
        <v>29</v>
      </c>
      <c r="S11" s="187">
        <v>29</v>
      </c>
      <c r="T11" s="187"/>
      <c r="U11" s="187"/>
      <c r="V11" s="187">
        <v>30</v>
      </c>
      <c r="W11" s="187">
        <v>28</v>
      </c>
      <c r="X11" s="187">
        <v>28</v>
      </c>
      <c r="Y11" s="185">
        <f>COUNT(E11:X11)</f>
        <v>13</v>
      </c>
      <c r="Z11" s="188">
        <f>IF(Y11&lt;9,SUM(E11:X11),SUM(LARGE(E11:X11,1),LARGE(E11:X11,2),LARGE(E11:X11,3),LARGE(E11:X11,4),LARGE(E11:X11,5),LARGE(E11:X11,6),LARGE(E11:X11,7),LARGE(E11:X11,8),LARGE(E11:X11,9)))</f>
        <v>261</v>
      </c>
    </row>
    <row r="12" spans="2:26" ht="12.75">
      <c r="B12" s="184">
        <v>3</v>
      </c>
      <c r="C12" s="189" t="s">
        <v>142</v>
      </c>
      <c r="D12" s="189" t="s">
        <v>143</v>
      </c>
      <c r="E12" s="186">
        <v>28</v>
      </c>
      <c r="F12" s="186">
        <v>28</v>
      </c>
      <c r="G12" s="186"/>
      <c r="H12" s="186">
        <v>29</v>
      </c>
      <c r="I12" s="186"/>
      <c r="J12" s="377">
        <v>23</v>
      </c>
      <c r="K12" s="186">
        <v>30</v>
      </c>
      <c r="L12" s="186">
        <v>29</v>
      </c>
      <c r="M12" s="186">
        <v>29</v>
      </c>
      <c r="N12" s="186">
        <v>30</v>
      </c>
      <c r="O12" s="186">
        <v>29</v>
      </c>
      <c r="P12" s="377">
        <v>23</v>
      </c>
      <c r="Q12" s="377">
        <v>25</v>
      </c>
      <c r="R12" s="186"/>
      <c r="S12" s="377">
        <v>26</v>
      </c>
      <c r="T12" s="186"/>
      <c r="U12" s="186">
        <v>28</v>
      </c>
      <c r="V12" s="186"/>
      <c r="W12" s="186"/>
      <c r="X12" s="187"/>
      <c r="Y12" s="64">
        <f t="shared" si="0"/>
        <v>13</v>
      </c>
      <c r="Z12" s="188">
        <f t="shared" si="1"/>
        <v>260</v>
      </c>
    </row>
    <row r="13" spans="2:26" ht="12.75">
      <c r="B13" s="184">
        <v>4</v>
      </c>
      <c r="C13" s="185" t="s">
        <v>211</v>
      </c>
      <c r="D13" s="185" t="s">
        <v>210</v>
      </c>
      <c r="E13" s="377">
        <v>24</v>
      </c>
      <c r="F13" s="377">
        <v>26</v>
      </c>
      <c r="G13" s="186">
        <v>27</v>
      </c>
      <c r="H13" s="186"/>
      <c r="I13" s="186"/>
      <c r="J13" s="186">
        <v>29</v>
      </c>
      <c r="K13" s="186"/>
      <c r="L13" s="186">
        <v>26</v>
      </c>
      <c r="M13" s="186">
        <v>30</v>
      </c>
      <c r="N13" s="186"/>
      <c r="O13" s="186"/>
      <c r="P13" s="186">
        <v>30</v>
      </c>
      <c r="Q13" s="186">
        <v>29</v>
      </c>
      <c r="R13" s="186"/>
      <c r="S13" s="186"/>
      <c r="T13" s="186">
        <v>29</v>
      </c>
      <c r="U13" s="186"/>
      <c r="V13" s="186"/>
      <c r="W13" s="186">
        <v>29</v>
      </c>
      <c r="X13" s="187">
        <v>29</v>
      </c>
      <c r="Y13" s="64">
        <f>COUNT(E13:X13)</f>
        <v>11</v>
      </c>
      <c r="Z13" s="188">
        <f>IF(Y13&lt;9,SUM(E13:X13),SUM(LARGE(E13:X13,1),LARGE(E13:X13,2),LARGE(E13:X13,3),LARGE(E13:X13,4),LARGE(E13:X13,5),LARGE(E13:X13,6),LARGE(E13:X13,7),LARGE(E13:X13,8),LARGE(E13:X13,9)))</f>
        <v>258</v>
      </c>
    </row>
    <row r="14" spans="2:26" ht="12.75">
      <c r="B14" s="184">
        <v>5</v>
      </c>
      <c r="C14" s="185" t="s">
        <v>129</v>
      </c>
      <c r="D14" s="185" t="s">
        <v>130</v>
      </c>
      <c r="E14" s="186">
        <v>27</v>
      </c>
      <c r="F14" s="186">
        <v>27</v>
      </c>
      <c r="G14" s="186">
        <v>22</v>
      </c>
      <c r="H14" s="186">
        <v>30</v>
      </c>
      <c r="I14" s="377">
        <v>23</v>
      </c>
      <c r="J14" s="186"/>
      <c r="K14" s="186"/>
      <c r="L14" s="186">
        <v>27</v>
      </c>
      <c r="M14" s="186"/>
      <c r="N14" s="186">
        <v>28</v>
      </c>
      <c r="O14" s="186"/>
      <c r="P14" s="186">
        <v>28</v>
      </c>
      <c r="Q14" s="377">
        <v>22</v>
      </c>
      <c r="R14" s="186"/>
      <c r="S14" s="186"/>
      <c r="T14" s="186"/>
      <c r="U14" s="186">
        <v>30</v>
      </c>
      <c r="V14" s="186"/>
      <c r="W14" s="186">
        <v>30</v>
      </c>
      <c r="X14" s="187"/>
      <c r="Y14" s="64">
        <f>COUNT(E14:X14)</f>
        <v>11</v>
      </c>
      <c r="Z14" s="188">
        <f>IF(Y14&lt;9,SUM(E14:X14),SUM(LARGE(E14:X14,1),LARGE(E14:X14,2),LARGE(E14:X14,3),LARGE(E14:X14,4),LARGE(E14:X14,5),LARGE(E14:X14,6),LARGE(E14:X14,7),LARGE(E14:X14,8),LARGE(E14:X14,9)))</f>
        <v>250</v>
      </c>
    </row>
    <row r="15" spans="2:26" ht="12.75">
      <c r="B15" s="184">
        <v>6</v>
      </c>
      <c r="C15" s="185" t="s">
        <v>62</v>
      </c>
      <c r="D15" s="185" t="s">
        <v>212</v>
      </c>
      <c r="E15" s="186"/>
      <c r="F15" s="377">
        <v>20</v>
      </c>
      <c r="G15" s="186">
        <v>26</v>
      </c>
      <c r="H15" s="186"/>
      <c r="I15" s="186"/>
      <c r="J15" s="186"/>
      <c r="K15" s="186"/>
      <c r="L15" s="377">
        <v>22</v>
      </c>
      <c r="M15" s="186">
        <v>28</v>
      </c>
      <c r="N15" s="186">
        <v>27</v>
      </c>
      <c r="O15" s="186"/>
      <c r="P15" s="186">
        <v>26</v>
      </c>
      <c r="Q15" s="377">
        <v>24</v>
      </c>
      <c r="R15" s="186">
        <v>28</v>
      </c>
      <c r="S15" s="186">
        <v>27</v>
      </c>
      <c r="T15" s="186"/>
      <c r="U15" s="186">
        <v>29</v>
      </c>
      <c r="V15" s="186"/>
      <c r="W15" s="186">
        <v>25</v>
      </c>
      <c r="X15" s="187">
        <v>26</v>
      </c>
      <c r="Y15" s="64">
        <f>COUNT(E15:X15)</f>
        <v>12</v>
      </c>
      <c r="Z15" s="188">
        <f>IF(Y15&lt;9,SUM(E15:X15),SUM(LARGE(E15:X15,1),LARGE(E15:X15,2),LARGE(E15:X15,3),LARGE(E15:X15,4),LARGE(E15:X15,5),LARGE(E15:X15,6),LARGE(E15:X15,7),LARGE(E15:X15,8),LARGE(E15:X15,9)))</f>
        <v>242</v>
      </c>
    </row>
    <row r="16" spans="2:26" ht="12.75">
      <c r="B16" s="184">
        <v>7</v>
      </c>
      <c r="C16" s="185" t="s">
        <v>21</v>
      </c>
      <c r="D16" s="185" t="s">
        <v>42</v>
      </c>
      <c r="E16" s="377">
        <v>23</v>
      </c>
      <c r="F16" s="186">
        <v>25</v>
      </c>
      <c r="G16" s="377">
        <v>23</v>
      </c>
      <c r="H16" s="186">
        <v>26</v>
      </c>
      <c r="I16" s="186">
        <v>28</v>
      </c>
      <c r="J16" s="186">
        <v>30</v>
      </c>
      <c r="K16" s="186"/>
      <c r="L16" s="186"/>
      <c r="M16" s="186"/>
      <c r="N16" s="186"/>
      <c r="O16" s="186">
        <v>25</v>
      </c>
      <c r="P16" s="186">
        <v>25</v>
      </c>
      <c r="Q16" s="186"/>
      <c r="R16" s="186">
        <v>26</v>
      </c>
      <c r="S16" s="186">
        <v>28</v>
      </c>
      <c r="T16" s="186">
        <v>27</v>
      </c>
      <c r="U16" s="186"/>
      <c r="V16" s="186"/>
      <c r="W16" s="186"/>
      <c r="X16" s="187"/>
      <c r="Y16" s="64">
        <f t="shared" si="0"/>
        <v>11</v>
      </c>
      <c r="Z16" s="188">
        <f t="shared" si="1"/>
        <v>240</v>
      </c>
    </row>
    <row r="17" spans="2:26" ht="12.75">
      <c r="B17" s="184">
        <v>8</v>
      </c>
      <c r="C17" s="185" t="s">
        <v>360</v>
      </c>
      <c r="D17" s="185" t="s">
        <v>361</v>
      </c>
      <c r="E17" s="186">
        <v>17</v>
      </c>
      <c r="F17" s="186"/>
      <c r="G17" s="186">
        <v>29</v>
      </c>
      <c r="H17" s="186"/>
      <c r="I17" s="186">
        <v>30</v>
      </c>
      <c r="J17" s="186"/>
      <c r="K17" s="186">
        <v>28</v>
      </c>
      <c r="L17" s="186">
        <v>25</v>
      </c>
      <c r="M17" s="186"/>
      <c r="N17" s="186"/>
      <c r="O17" s="186"/>
      <c r="P17" s="186"/>
      <c r="Q17" s="186">
        <v>26</v>
      </c>
      <c r="R17" s="186"/>
      <c r="S17" s="186"/>
      <c r="T17" s="186"/>
      <c r="U17" s="186"/>
      <c r="V17" s="186">
        <v>29</v>
      </c>
      <c r="W17" s="186">
        <v>24</v>
      </c>
      <c r="X17" s="187">
        <v>24</v>
      </c>
      <c r="Y17" s="64">
        <f>COUNT(E17:X17)</f>
        <v>9</v>
      </c>
      <c r="Z17" s="188">
        <f>IF(Y17&lt;9,SUM(E17:X17),SUM(LARGE(E17:X17,1),LARGE(E17:X17,2),LARGE(E17:X17,3),LARGE(E17:X17,4),LARGE(E17:X17,5),LARGE(E17:X17,6),LARGE(E17:X17,7),LARGE(E17:X17,8),LARGE(E17:X17,9)))</f>
        <v>232</v>
      </c>
    </row>
    <row r="18" spans="2:26" ht="12.75">
      <c r="B18" s="190">
        <v>9</v>
      </c>
      <c r="C18" s="185" t="s">
        <v>18</v>
      </c>
      <c r="D18" s="185" t="s">
        <v>51</v>
      </c>
      <c r="E18" s="186">
        <v>25</v>
      </c>
      <c r="F18" s="377">
        <v>19</v>
      </c>
      <c r="G18" s="377">
        <v>21</v>
      </c>
      <c r="H18" s="186">
        <v>25</v>
      </c>
      <c r="I18" s="377">
        <v>23</v>
      </c>
      <c r="J18" s="377">
        <v>20</v>
      </c>
      <c r="K18" s="377">
        <v>24</v>
      </c>
      <c r="L18" s="377">
        <v>20</v>
      </c>
      <c r="M18" s="377">
        <v>21</v>
      </c>
      <c r="N18" s="186">
        <v>24</v>
      </c>
      <c r="O18" s="186">
        <v>26</v>
      </c>
      <c r="P18" s="377">
        <v>19</v>
      </c>
      <c r="Q18" s="377">
        <v>19</v>
      </c>
      <c r="R18" s="186">
        <v>24</v>
      </c>
      <c r="S18" s="186">
        <v>25</v>
      </c>
      <c r="T18" s="186">
        <v>28</v>
      </c>
      <c r="U18" s="186"/>
      <c r="V18" s="186">
        <v>26</v>
      </c>
      <c r="W18" s="186">
        <v>27</v>
      </c>
      <c r="X18" s="377">
        <v>21</v>
      </c>
      <c r="Y18" s="64">
        <f>COUNT(E18:X18)</f>
        <v>19</v>
      </c>
      <c r="Z18" s="188">
        <f>IF(Y18&lt;9,SUM(E18:X18),SUM(LARGE(E18:X18,1),LARGE(E18:X18,2),LARGE(E18:X18,3),LARGE(E18:X18,4),LARGE(E18:X18,5),LARGE(E18:X18,6),LARGE(E18:X18,7),LARGE(E18:X18,8),LARGE(E18:X18,9)))</f>
        <v>230</v>
      </c>
    </row>
    <row r="19" spans="2:26" ht="12.75">
      <c r="B19" s="184">
        <v>10</v>
      </c>
      <c r="C19" s="185" t="s">
        <v>352</v>
      </c>
      <c r="D19" s="185" t="s">
        <v>215</v>
      </c>
      <c r="E19" s="186"/>
      <c r="F19" s="186"/>
      <c r="G19" s="186">
        <v>24</v>
      </c>
      <c r="H19" s="186"/>
      <c r="I19" s="186"/>
      <c r="J19" s="186">
        <v>27</v>
      </c>
      <c r="K19" s="186"/>
      <c r="L19" s="186"/>
      <c r="M19" s="186">
        <v>25</v>
      </c>
      <c r="N19" s="186">
        <v>25</v>
      </c>
      <c r="O19" s="186">
        <v>27</v>
      </c>
      <c r="P19" s="186">
        <v>21</v>
      </c>
      <c r="Q19" s="186">
        <v>23</v>
      </c>
      <c r="R19" s="186">
        <v>25</v>
      </c>
      <c r="S19" s="186"/>
      <c r="T19" s="186">
        <v>24</v>
      </c>
      <c r="U19" s="186"/>
      <c r="V19" s="186"/>
      <c r="W19" s="186"/>
      <c r="X19" s="377">
        <v>20</v>
      </c>
      <c r="Y19" s="64">
        <f t="shared" si="0"/>
        <v>10</v>
      </c>
      <c r="Z19" s="188">
        <f t="shared" si="1"/>
        <v>221</v>
      </c>
    </row>
    <row r="20" spans="2:26" ht="12.75">
      <c r="B20" s="184">
        <v>11</v>
      </c>
      <c r="C20" s="185" t="s">
        <v>86</v>
      </c>
      <c r="D20" s="185" t="s">
        <v>356</v>
      </c>
      <c r="E20" s="186">
        <v>22</v>
      </c>
      <c r="F20" s="377">
        <v>21</v>
      </c>
      <c r="G20" s="186"/>
      <c r="H20" s="186">
        <v>27</v>
      </c>
      <c r="I20" s="186">
        <v>22</v>
      </c>
      <c r="J20" s="376">
        <v>26</v>
      </c>
      <c r="K20" s="186">
        <v>26</v>
      </c>
      <c r="L20" s="186">
        <v>24</v>
      </c>
      <c r="M20" s="377">
        <v>20</v>
      </c>
      <c r="N20" s="186">
        <v>26</v>
      </c>
      <c r="O20" s="186"/>
      <c r="P20" s="186"/>
      <c r="Q20" s="186"/>
      <c r="R20" s="186"/>
      <c r="S20" s="186"/>
      <c r="T20" s="186"/>
      <c r="U20" s="186"/>
      <c r="V20" s="186"/>
      <c r="W20" s="186">
        <v>22</v>
      </c>
      <c r="X20" s="187">
        <v>25</v>
      </c>
      <c r="Y20" s="185">
        <f t="shared" si="0"/>
        <v>11</v>
      </c>
      <c r="Z20" s="188">
        <f t="shared" si="1"/>
        <v>220</v>
      </c>
    </row>
    <row r="21" spans="2:26" ht="12.75">
      <c r="B21" s="184">
        <v>12</v>
      </c>
      <c r="C21" s="185" t="s">
        <v>347</v>
      </c>
      <c r="D21" s="185" t="s">
        <v>54</v>
      </c>
      <c r="E21" s="186">
        <v>29</v>
      </c>
      <c r="F21" s="186">
        <v>25</v>
      </c>
      <c r="G21" s="186"/>
      <c r="H21" s="186"/>
      <c r="I21" s="186">
        <v>25</v>
      </c>
      <c r="J21" s="186">
        <v>28</v>
      </c>
      <c r="K21" s="186"/>
      <c r="L21" s="186"/>
      <c r="M21" s="186">
        <v>26</v>
      </c>
      <c r="N21" s="186"/>
      <c r="O21" s="186"/>
      <c r="P21" s="186">
        <v>22</v>
      </c>
      <c r="Q21" s="186"/>
      <c r="R21" s="186">
        <v>27</v>
      </c>
      <c r="S21" s="186"/>
      <c r="T21" s="186">
        <v>26</v>
      </c>
      <c r="U21" s="186"/>
      <c r="V21" s="186"/>
      <c r="W21" s="186"/>
      <c r="X21" s="187"/>
      <c r="Y21" s="64">
        <f t="shared" si="0"/>
        <v>8</v>
      </c>
      <c r="Z21" s="188">
        <f t="shared" si="1"/>
        <v>208</v>
      </c>
    </row>
    <row r="22" spans="2:26" ht="12.75">
      <c r="B22" s="184">
        <v>13</v>
      </c>
      <c r="C22" s="321" t="s">
        <v>365</v>
      </c>
      <c r="D22" s="321" t="s">
        <v>312</v>
      </c>
      <c r="E22" s="186">
        <v>15</v>
      </c>
      <c r="F22" s="186">
        <v>22</v>
      </c>
      <c r="G22" s="186">
        <v>28</v>
      </c>
      <c r="H22" s="186"/>
      <c r="I22" s="186">
        <v>26</v>
      </c>
      <c r="J22" s="186">
        <v>22</v>
      </c>
      <c r="K22" s="186"/>
      <c r="L22" s="186">
        <v>21</v>
      </c>
      <c r="M22" s="186">
        <v>24</v>
      </c>
      <c r="N22" s="186"/>
      <c r="O22" s="186"/>
      <c r="P22" s="186"/>
      <c r="Q22" s="186"/>
      <c r="R22" s="186"/>
      <c r="S22" s="186"/>
      <c r="T22" s="186"/>
      <c r="U22" s="186"/>
      <c r="V22" s="186"/>
      <c r="W22" s="186">
        <v>21</v>
      </c>
      <c r="X22" s="187">
        <v>27</v>
      </c>
      <c r="Y22" s="185">
        <f>COUNT(E22:X22)</f>
        <v>9</v>
      </c>
      <c r="Z22" s="188">
        <f>IF(Y22&lt;9,SUM(E22:X22),SUM(LARGE(E22:X22,1),LARGE(E22:X22,2),LARGE(E22:X22,3),LARGE(E22:X22,4),LARGE(E22:X22,5),LARGE(E22:X22,6),LARGE(E22:X22,7),LARGE(E22:X22,8),LARGE(E22:X22,9)))</f>
        <v>206</v>
      </c>
    </row>
    <row r="23" spans="2:26" ht="12.75">
      <c r="B23" s="184">
        <v>14</v>
      </c>
      <c r="C23" s="185" t="s">
        <v>1</v>
      </c>
      <c r="D23" s="185" t="s">
        <v>32</v>
      </c>
      <c r="E23" s="186">
        <v>26</v>
      </c>
      <c r="F23" s="186">
        <v>18</v>
      </c>
      <c r="G23" s="186"/>
      <c r="H23" s="186"/>
      <c r="I23" s="186"/>
      <c r="J23" s="186"/>
      <c r="K23" s="186">
        <v>27</v>
      </c>
      <c r="L23" s="186">
        <v>28</v>
      </c>
      <c r="M23" s="186">
        <v>23</v>
      </c>
      <c r="N23" s="186"/>
      <c r="O23" s="186"/>
      <c r="P23" s="186">
        <v>20</v>
      </c>
      <c r="Q23" s="186"/>
      <c r="R23" s="186"/>
      <c r="S23" s="186"/>
      <c r="T23" s="186"/>
      <c r="U23" s="186"/>
      <c r="V23" s="186"/>
      <c r="W23" s="186">
        <v>23</v>
      </c>
      <c r="X23" s="187"/>
      <c r="Y23" s="64">
        <f>COUNT(E23:X23)</f>
        <v>7</v>
      </c>
      <c r="Z23" s="188">
        <f>IF(Y23&lt;9,SUM(E23:X23),SUM(LARGE(E23:X23,1),LARGE(E23:X23,2),LARGE(E23:X23,3),LARGE(E23:X23,4),LARGE(E23:X23,5),LARGE(E23:X23,6),LARGE(E23:X23,7),LARGE(E23:X23,8),LARGE(E23:X23,9)))</f>
        <v>165</v>
      </c>
    </row>
    <row r="24" spans="2:26" ht="12.75">
      <c r="B24" s="184">
        <v>15</v>
      </c>
      <c r="C24" s="321" t="s">
        <v>453</v>
      </c>
      <c r="D24" s="321" t="s">
        <v>150</v>
      </c>
      <c r="E24" s="186"/>
      <c r="F24" s="186"/>
      <c r="G24" s="186"/>
      <c r="H24" s="186"/>
      <c r="I24" s="186"/>
      <c r="J24" s="186"/>
      <c r="K24" s="186">
        <v>23</v>
      </c>
      <c r="L24" s="186">
        <v>23</v>
      </c>
      <c r="M24" s="186">
        <v>22</v>
      </c>
      <c r="N24" s="186"/>
      <c r="O24" s="186"/>
      <c r="P24" s="186"/>
      <c r="Q24" s="186"/>
      <c r="R24" s="186"/>
      <c r="S24" s="186">
        <v>24</v>
      </c>
      <c r="T24" s="186">
        <v>23</v>
      </c>
      <c r="U24" s="186"/>
      <c r="V24" s="186">
        <v>27</v>
      </c>
      <c r="W24" s="186">
        <v>20</v>
      </c>
      <c r="X24" s="187"/>
      <c r="Y24" s="64">
        <f>COUNT(E24:X24)</f>
        <v>7</v>
      </c>
      <c r="Z24" s="188">
        <f>IF(Y24&lt;9,SUM(E24:X24),SUM(LARGE(E24:X24,1),LARGE(E24:X24,2),LARGE(E24:X24,3),LARGE(E24:X24,4),LARGE(E24:X24,5),LARGE(E24:X24,6),LARGE(E24:X24,7),LARGE(E24:X24,8),LARGE(E24:X24,9)))</f>
        <v>162</v>
      </c>
    </row>
    <row r="25" spans="2:26" ht="12.75">
      <c r="B25" s="184">
        <v>16</v>
      </c>
      <c r="C25" s="185" t="s">
        <v>340</v>
      </c>
      <c r="D25" s="185" t="s">
        <v>179</v>
      </c>
      <c r="E25" s="186">
        <v>19</v>
      </c>
      <c r="F25" s="186">
        <v>29</v>
      </c>
      <c r="G25" s="186"/>
      <c r="H25" s="186">
        <v>28</v>
      </c>
      <c r="I25" s="186"/>
      <c r="J25" s="186"/>
      <c r="K25" s="186"/>
      <c r="L25" s="186"/>
      <c r="M25" s="186"/>
      <c r="N25" s="186"/>
      <c r="O25" s="186"/>
      <c r="P25" s="186">
        <v>24</v>
      </c>
      <c r="Q25" s="186">
        <v>27</v>
      </c>
      <c r="R25" s="186"/>
      <c r="S25" s="186"/>
      <c r="T25" s="186"/>
      <c r="U25" s="186"/>
      <c r="V25" s="186"/>
      <c r="W25" s="186"/>
      <c r="X25" s="187"/>
      <c r="Y25" s="64">
        <f t="shared" si="0"/>
        <v>5</v>
      </c>
      <c r="Z25" s="188">
        <f t="shared" si="1"/>
        <v>127</v>
      </c>
    </row>
    <row r="26" spans="2:26" ht="12.75">
      <c r="B26" s="184">
        <v>17</v>
      </c>
      <c r="C26" s="185" t="s">
        <v>152</v>
      </c>
      <c r="D26" s="185" t="s">
        <v>42</v>
      </c>
      <c r="E26" s="186">
        <v>18</v>
      </c>
      <c r="F26" s="186">
        <v>23</v>
      </c>
      <c r="G26" s="186"/>
      <c r="H26" s="186"/>
      <c r="I26" s="186">
        <v>24</v>
      </c>
      <c r="J26" s="186"/>
      <c r="K26" s="186">
        <v>25</v>
      </c>
      <c r="L26" s="186"/>
      <c r="M26" s="186"/>
      <c r="N26" s="186"/>
      <c r="O26" s="186">
        <v>28</v>
      </c>
      <c r="P26" s="186"/>
      <c r="Q26" s="186"/>
      <c r="R26" s="186"/>
      <c r="S26" s="186"/>
      <c r="T26" s="186"/>
      <c r="U26" s="186"/>
      <c r="V26" s="186"/>
      <c r="W26" s="186"/>
      <c r="X26" s="187"/>
      <c r="Y26" s="64">
        <f t="shared" si="0"/>
        <v>5</v>
      </c>
      <c r="Z26" s="188">
        <f t="shared" si="1"/>
        <v>118</v>
      </c>
    </row>
    <row r="27" spans="2:26" ht="12.75">
      <c r="B27" s="184">
        <v>18</v>
      </c>
      <c r="C27" s="185" t="s">
        <v>289</v>
      </c>
      <c r="D27" s="185" t="s">
        <v>290</v>
      </c>
      <c r="E27" s="186">
        <v>20</v>
      </c>
      <c r="F27" s="186"/>
      <c r="G27" s="186"/>
      <c r="H27" s="186"/>
      <c r="I27" s="186"/>
      <c r="J27" s="186">
        <v>24</v>
      </c>
      <c r="K27" s="186"/>
      <c r="L27" s="186"/>
      <c r="M27" s="186"/>
      <c r="N27" s="186"/>
      <c r="O27" s="186"/>
      <c r="P27" s="186"/>
      <c r="Q27" s="186"/>
      <c r="R27" s="186"/>
      <c r="S27" s="186"/>
      <c r="T27" s="186">
        <v>25</v>
      </c>
      <c r="U27" s="186"/>
      <c r="V27" s="186"/>
      <c r="W27" s="186"/>
      <c r="X27" s="187"/>
      <c r="Y27" s="185">
        <f>COUNT(E27:X27)</f>
        <v>3</v>
      </c>
      <c r="Z27" s="188">
        <f>IF(Y27&lt;9,SUM(E27:X27),SUM(LARGE(E27:X27,1),LARGE(E27:X27,2),LARGE(E27:X27,3),LARGE(E27:X27,4),LARGE(E27:X27,5),LARGE(E27:X27,6),LARGE(E27:X27,7),LARGE(E27:X27,8),LARGE(E27:X27,9)))</f>
        <v>69</v>
      </c>
    </row>
    <row r="28" spans="2:26" ht="12.75">
      <c r="B28" s="184">
        <v>19</v>
      </c>
      <c r="C28" s="185" t="s">
        <v>364</v>
      </c>
      <c r="D28" s="185" t="s">
        <v>314</v>
      </c>
      <c r="E28" s="186"/>
      <c r="F28" s="186"/>
      <c r="G28" s="186"/>
      <c r="H28" s="186"/>
      <c r="I28" s="186"/>
      <c r="J28" s="186">
        <v>21</v>
      </c>
      <c r="K28" s="186">
        <v>22</v>
      </c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7">
        <v>23</v>
      </c>
      <c r="Y28" s="64">
        <f>COUNT(E28:X28)</f>
        <v>3</v>
      </c>
      <c r="Z28" s="188">
        <f>IF(Y28&lt;9,SUM(E28:X28),SUM(LARGE(E28:X28,1),LARGE(E28:X28,2),LARGE(E28:X28,3),LARGE(E28:X28,4),LARGE(E28:X28,5),LARGE(E28:X28,6),LARGE(E28:X28,7),LARGE(E28:X28,8),LARGE(E28:X28,9)))</f>
        <v>66</v>
      </c>
    </row>
    <row r="29" spans="2:26" ht="12.75">
      <c r="B29" s="190">
        <v>20</v>
      </c>
      <c r="C29" s="185" t="s">
        <v>23</v>
      </c>
      <c r="D29" s="185" t="s">
        <v>135</v>
      </c>
      <c r="E29" s="186">
        <v>21</v>
      </c>
      <c r="F29" s="186"/>
      <c r="G29" s="186">
        <v>20</v>
      </c>
      <c r="H29" s="186"/>
      <c r="I29" s="186"/>
      <c r="J29" s="186"/>
      <c r="K29" s="186"/>
      <c r="L29" s="186"/>
      <c r="M29" s="186"/>
      <c r="N29" s="186">
        <v>23</v>
      </c>
      <c r="O29" s="186"/>
      <c r="P29" s="186"/>
      <c r="Q29" s="186"/>
      <c r="R29" s="186"/>
      <c r="S29" s="186"/>
      <c r="T29" s="186"/>
      <c r="U29" s="186"/>
      <c r="V29" s="186"/>
      <c r="W29" s="186"/>
      <c r="X29" s="187"/>
      <c r="Y29" s="64">
        <f t="shared" si="0"/>
        <v>3</v>
      </c>
      <c r="Z29" s="188">
        <f t="shared" si="1"/>
        <v>64</v>
      </c>
    </row>
    <row r="30" spans="2:26" ht="12.75">
      <c r="B30" s="184">
        <v>21</v>
      </c>
      <c r="C30" s="185" t="s">
        <v>357</v>
      </c>
      <c r="D30" s="185" t="s">
        <v>201</v>
      </c>
      <c r="E30" s="186">
        <v>17</v>
      </c>
      <c r="F30" s="186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>
        <v>21</v>
      </c>
      <c r="R30" s="187"/>
      <c r="S30" s="187"/>
      <c r="T30" s="187"/>
      <c r="U30" s="187"/>
      <c r="V30" s="187"/>
      <c r="W30" s="187"/>
      <c r="X30" s="187">
        <v>22</v>
      </c>
      <c r="Y30" s="64">
        <f>COUNT(E30:X30)</f>
        <v>3</v>
      </c>
      <c r="Z30" s="188">
        <f>IF(Y30&lt;9,SUM(E30:X30),SUM(LARGE(E30:X30,1),LARGE(E30:X30,2),LARGE(E30:X30,3),LARGE(E30:X30,4),LARGE(E30:X30,5),LARGE(E30:X30,6),LARGE(E30:X30,7),LARGE(E30:X30,8),LARGE(E30:X30,9)))</f>
        <v>60</v>
      </c>
    </row>
    <row r="31" spans="2:26" ht="12.75">
      <c r="B31" s="184">
        <v>22</v>
      </c>
      <c r="C31" s="185" t="s">
        <v>338</v>
      </c>
      <c r="D31" s="185" t="s">
        <v>287</v>
      </c>
      <c r="E31" s="186"/>
      <c r="F31" s="186"/>
      <c r="G31" s="186">
        <v>25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>
        <v>28</v>
      </c>
      <c r="W31" s="186"/>
      <c r="X31" s="187"/>
      <c r="Y31" s="64">
        <f>COUNT(E31:X31)</f>
        <v>2</v>
      </c>
      <c r="Z31" s="188">
        <f>IF(Y31&lt;9,SUM(E31:X31),SUM(LARGE(E31:X31,1),LARGE(E31:X31,2),LARGE(E31:X31,3),LARGE(E31:X31,4),LARGE(E31:X31,5),LARGE(E31:X31,6),LARGE(E31:X31,7),LARGE(E31:X31,8),LARGE(E31:X31,9)))</f>
        <v>53</v>
      </c>
    </row>
    <row r="32" spans="2:26" ht="12.75">
      <c r="B32" s="184">
        <v>23</v>
      </c>
      <c r="C32" s="189" t="s">
        <v>359</v>
      </c>
      <c r="D32" s="189" t="s">
        <v>311</v>
      </c>
      <c r="E32" s="186"/>
      <c r="F32" s="186"/>
      <c r="G32" s="186"/>
      <c r="H32" s="186"/>
      <c r="I32" s="186"/>
      <c r="J32" s="186">
        <v>19</v>
      </c>
      <c r="K32" s="186"/>
      <c r="L32" s="186"/>
      <c r="M32" s="186"/>
      <c r="N32" s="186"/>
      <c r="O32" s="186"/>
      <c r="P32" s="186"/>
      <c r="Q32" s="186">
        <v>20</v>
      </c>
      <c r="R32" s="186"/>
      <c r="S32" s="186"/>
      <c r="T32" s="186"/>
      <c r="U32" s="186"/>
      <c r="V32" s="186"/>
      <c r="W32" s="186"/>
      <c r="X32" s="191"/>
      <c r="Y32" s="64">
        <f t="shared" si="0"/>
        <v>2</v>
      </c>
      <c r="Z32" s="188">
        <f t="shared" si="1"/>
        <v>39</v>
      </c>
    </row>
    <row r="33" spans="2:26" ht="12.75">
      <c r="B33" s="184" t="s">
        <v>476</v>
      </c>
      <c r="C33" s="185" t="s">
        <v>366</v>
      </c>
      <c r="D33" s="185" t="s">
        <v>313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7"/>
      <c r="Y33" s="64">
        <f t="shared" si="0"/>
        <v>0</v>
      </c>
      <c r="Z33" s="188">
        <f t="shared" si="1"/>
        <v>0</v>
      </c>
    </row>
    <row r="34" spans="2:26" ht="13.5" thickBot="1">
      <c r="B34" s="192" t="s">
        <v>476</v>
      </c>
      <c r="C34" s="363" t="s">
        <v>401</v>
      </c>
      <c r="D34" s="363" t="s">
        <v>320</v>
      </c>
      <c r="E34" s="193"/>
      <c r="F34" s="193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5"/>
      <c r="Y34" s="71">
        <f t="shared" si="0"/>
        <v>0</v>
      </c>
      <c r="Z34" s="196">
        <f t="shared" si="1"/>
        <v>0</v>
      </c>
    </row>
    <row r="35" ht="13.5" thickTop="1"/>
  </sheetData>
  <sheetProtection/>
  <mergeCells count="4">
    <mergeCell ref="T2:Y2"/>
    <mergeCell ref="B7:C7"/>
    <mergeCell ref="Y7:Y9"/>
    <mergeCell ref="Z7:Z9"/>
  </mergeCells>
  <conditionalFormatting sqref="E35:Y35">
    <cfRule type="cellIs" priority="6" dxfId="8" operator="equal" stopIfTrue="1">
      <formula>25</formula>
    </cfRule>
  </conditionalFormatting>
  <conditionalFormatting sqref="Z35 Y10:Y34">
    <cfRule type="cellIs" priority="5" dxfId="0" operator="greaterThan" stopIfTrue="1">
      <formula>9</formula>
    </cfRule>
  </conditionalFormatting>
  <conditionalFormatting sqref="E10:X34">
    <cfRule type="cellIs" priority="4" dxfId="0" operator="equal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Z32"/>
  <sheetViews>
    <sheetView showGridLines="0" zoomScalePageLayoutView="0" workbookViewId="0" topLeftCell="A6">
      <selection activeCell="Z21" sqref="Z2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13.00390625" style="0" bestFit="1" customWidth="1"/>
    <col min="4" max="4" width="14.8515625" style="0" bestFit="1" customWidth="1"/>
    <col min="5" max="5" width="5.7109375" style="0" bestFit="1" customWidth="1"/>
    <col min="6" max="6" width="5.140625" style="0" bestFit="1" customWidth="1"/>
    <col min="7" max="7" width="9.00390625" style="0" bestFit="1" customWidth="1"/>
    <col min="8" max="8" width="7.00390625" style="0" bestFit="1" customWidth="1"/>
    <col min="9" max="9" width="8.28125" style="0" bestFit="1" customWidth="1"/>
    <col min="10" max="10" width="6.7109375" style="0" bestFit="1" customWidth="1"/>
    <col min="11" max="11" width="7.28125" style="0" bestFit="1" customWidth="1"/>
    <col min="12" max="12" width="12.00390625" style="0" bestFit="1" customWidth="1"/>
    <col min="13" max="15" width="6.8515625" style="0" bestFit="1" customWidth="1"/>
    <col min="16" max="17" width="6.28125" style="0" bestFit="1" customWidth="1"/>
    <col min="18" max="18" width="7.140625" style="0" bestFit="1" customWidth="1"/>
    <col min="19" max="19" width="10.8515625" style="0" customWidth="1"/>
    <col min="20" max="21" width="7.140625" style="0" bestFit="1" customWidth="1"/>
    <col min="22" max="22" width="6.57421875" style="0" bestFit="1" customWidth="1"/>
    <col min="23" max="24" width="10.28125" style="0" bestFit="1" customWidth="1"/>
    <col min="25" max="26" width="5.7109375" style="0" customWidth="1"/>
  </cols>
  <sheetData>
    <row r="1" ht="13.5" thickBot="1"/>
    <row r="2" spans="2:25" ht="33" thickBot="1" thickTop="1">
      <c r="B2" s="31" t="s">
        <v>395</v>
      </c>
      <c r="T2" s="449" t="s">
        <v>324</v>
      </c>
      <c r="U2" s="450"/>
      <c r="V2" s="450"/>
      <c r="W2" s="450"/>
      <c r="X2" s="450"/>
      <c r="Y2" s="451"/>
    </row>
    <row r="3" ht="13.5" thickTop="1"/>
    <row r="4" ht="13.5" thickBot="1"/>
    <row r="5" spans="2:26" ht="14.25" thickBot="1" thickTop="1">
      <c r="B5" s="151"/>
      <c r="C5" s="152"/>
      <c r="D5" s="152"/>
      <c r="E5" s="199">
        <f>+'Division 1'!E5</f>
        <v>1</v>
      </c>
      <c r="F5" s="199">
        <f>+'Division 1'!F5</f>
        <v>2</v>
      </c>
      <c r="G5" s="199">
        <f>+'Division 1'!G5</f>
        <v>3</v>
      </c>
      <c r="H5" s="199">
        <f>+'Division 1'!H5</f>
        <v>4</v>
      </c>
      <c r="I5" s="199">
        <f>+'Division 1'!I5</f>
        <v>5</v>
      </c>
      <c r="J5" s="199">
        <f>+'Division 1'!J5</f>
        <v>6</v>
      </c>
      <c r="K5" s="199">
        <f>+'Division 1'!K5</f>
        <v>7</v>
      </c>
      <c r="L5" s="199">
        <f>+'Division 1'!L5</f>
        <v>8</v>
      </c>
      <c r="M5" s="199">
        <f>+'Division 1'!M5</f>
        <v>9</v>
      </c>
      <c r="N5" s="199">
        <f>+'Division 1'!N5</f>
        <v>10</v>
      </c>
      <c r="O5" s="199">
        <f>+'Division 1'!O5</f>
        <v>11</v>
      </c>
      <c r="P5" s="199">
        <f>+'Division 1'!P5</f>
        <v>12</v>
      </c>
      <c r="Q5" s="199">
        <f>+'Division 1'!Q5</f>
        <v>13</v>
      </c>
      <c r="R5" s="199">
        <f>+'Division 1'!R5</f>
        <v>14</v>
      </c>
      <c r="S5" s="199">
        <f>+'Division 1'!S5</f>
        <v>15</v>
      </c>
      <c r="T5" s="199">
        <f>+'Division 1'!T5</f>
        <v>16</v>
      </c>
      <c r="U5" s="199">
        <f>+'Division 1'!U5</f>
        <v>17</v>
      </c>
      <c r="V5" s="199">
        <f>+'Division 1'!V5</f>
        <v>18</v>
      </c>
      <c r="W5" s="199">
        <f>+'Division 1'!W5</f>
        <v>19</v>
      </c>
      <c r="X5" s="199">
        <f>+'Division 1'!X5</f>
        <v>20</v>
      </c>
      <c r="Y5" s="129"/>
      <c r="Z5" s="37"/>
    </row>
    <row r="6" spans="2:26" ht="15" customHeight="1" thickBot="1">
      <c r="B6" s="153"/>
      <c r="C6" s="154"/>
      <c r="D6" s="155"/>
      <c r="E6" s="80" t="str">
        <f>+'Division 1'!E6</f>
        <v>Sat</v>
      </c>
      <c r="F6" s="80" t="str">
        <f>+'Division 1'!F6</f>
        <v>Sat</v>
      </c>
      <c r="G6" s="80">
        <f>+'Division 1'!G6</f>
        <v>42428</v>
      </c>
      <c r="H6" s="80">
        <f>+'Division 1'!H6</f>
        <v>42441</v>
      </c>
      <c r="I6" s="80" t="str">
        <f>+'Division 1'!I6</f>
        <v>5-19-Apr</v>
      </c>
      <c r="J6" s="80">
        <f>+'Division 1'!J6</f>
        <v>42477</v>
      </c>
      <c r="K6" s="80">
        <f>+'Division 1'!K6</f>
        <v>42511</v>
      </c>
      <c r="L6" s="80" t="str">
        <f>+'Division 1'!L6</f>
        <v>1-Jun/28Sep</v>
      </c>
      <c r="M6" s="80">
        <f>+'Division 1'!M6</f>
        <v>42533</v>
      </c>
      <c r="N6" s="80">
        <f>+'Division 1'!N6</f>
        <v>42540</v>
      </c>
      <c r="O6" s="80">
        <f>+'Division 1'!O6</f>
        <v>42554</v>
      </c>
      <c r="P6" s="80">
        <f>+'Division 1'!P6</f>
        <v>42557</v>
      </c>
      <c r="Q6" s="80">
        <f>+'Division 1'!Q6</f>
        <v>42559</v>
      </c>
      <c r="R6" s="80">
        <f>+'Division 1'!R6</f>
        <v>42585</v>
      </c>
      <c r="S6" s="80">
        <f>+'Division 1'!S6</f>
        <v>42614</v>
      </c>
      <c r="T6" s="80">
        <f>+'Division 1'!T6</f>
        <v>42617</v>
      </c>
      <c r="U6" s="80">
        <f>+'Division 1'!U6</f>
        <v>42624</v>
      </c>
      <c r="V6" s="80">
        <f>+'Division 1'!V6</f>
        <v>42652</v>
      </c>
      <c r="W6" s="80">
        <f>+'Division 1'!W6</f>
        <v>42680</v>
      </c>
      <c r="X6" s="80">
        <f>+'Division 1'!X6</f>
        <v>42750</v>
      </c>
      <c r="Y6" s="156"/>
      <c r="Z6" s="157"/>
    </row>
    <row r="7" spans="2:26" ht="91.5" customHeight="1" thickBot="1">
      <c r="B7" s="470"/>
      <c r="C7" s="471"/>
      <c r="D7" s="158"/>
      <c r="E7" s="82" t="str">
        <f>+'Division 1'!E7</f>
        <v>Huddersfield Park Run</v>
      </c>
      <c r="F7" s="82" t="str">
        <f>+'Division 1'!F7</f>
        <v>Halifax Park Run</v>
      </c>
      <c r="G7" s="82" t="str">
        <f>+'Division 1'!G7</f>
        <v>Xcountry Pudsey</v>
      </c>
      <c r="H7" s="82" t="str">
        <f>+'Division 1'!H7</f>
        <v>Dent</v>
      </c>
      <c r="I7" s="82" t="str">
        <f>+'Division 1'!I7</f>
        <v>Bunny Runs</v>
      </c>
      <c r="J7" s="82" t="str">
        <f>+'Division 1'!J7</f>
        <v>Overgate Hospice</v>
      </c>
      <c r="K7" s="82" t="str">
        <f>+'Division 1'!K7</f>
        <v>Sowerby Scorcher</v>
      </c>
      <c r="L7" s="82" t="str">
        <f>+'Division 1'!L7</f>
        <v>Track</v>
      </c>
      <c r="M7" s="82" t="str">
        <f>+'Division 1'!M7</f>
        <v>Northowram Burner</v>
      </c>
      <c r="N7" s="82" t="str">
        <f>+'Division 1'!N7</f>
        <v>Marsden</v>
      </c>
      <c r="O7" s="82" t="str">
        <f>+'Division 1'!O7</f>
        <v>Eccup</v>
      </c>
      <c r="P7" s="82" t="str">
        <f>+'Division 1'!P7</f>
        <v>Helen Windsor</v>
      </c>
      <c r="Q7" s="82" t="str">
        <f>+'Division 1'!Q7</f>
        <v>Woodland Challenge</v>
      </c>
      <c r="R7" s="82" t="str">
        <f>+'Division 1'!R7</f>
        <v>Flat Cap</v>
      </c>
      <c r="S7" s="82" t="str">
        <f>+'Division 1'!S7</f>
        <v>Hades Hill</v>
      </c>
      <c r="T7" s="82" t="str">
        <f>+'Division 1'!T7</f>
        <v>Kirkwood Hospice</v>
      </c>
      <c r="U7" s="82" t="str">
        <f>+'Division 1'!U7</f>
        <v>Yorkshireman</v>
      </c>
      <c r="V7" s="82" t="str">
        <f>+'Division 1'!V7</f>
        <v>Withins Skyline</v>
      </c>
      <c r="W7" s="82" t="str">
        <f>+'Division 1'!W7</f>
        <v>Guy Fawkes</v>
      </c>
      <c r="X7" s="82" t="str">
        <f>+'Division 1'!X7</f>
        <v>Winter Handicap</v>
      </c>
      <c r="Y7" s="460" t="s">
        <v>280</v>
      </c>
      <c r="Z7" s="468" t="s">
        <v>281</v>
      </c>
    </row>
    <row r="8" spans="2:26" s="5" customFormat="1" ht="15.75" customHeight="1" thickBot="1">
      <c r="B8" s="159"/>
      <c r="C8" s="160"/>
      <c r="D8" s="160"/>
      <c r="E8" s="85" t="str">
        <f>+'Division 1'!E8</f>
        <v>5K</v>
      </c>
      <c r="F8" s="85" t="str">
        <f>+'Division 1'!F8</f>
        <v>5K</v>
      </c>
      <c r="G8" s="85" t="str">
        <f>+'Division 1'!G8</f>
        <v>4.9M</v>
      </c>
      <c r="H8" s="85" t="str">
        <f>+'Division 1'!H8</f>
        <v>14.3M</v>
      </c>
      <c r="I8" s="85" t="str">
        <f>+'Division 1'!I8</f>
        <v>2.7M</v>
      </c>
      <c r="J8" s="85" t="str">
        <f>+'Division 1'!J8</f>
        <v>10K</v>
      </c>
      <c r="K8" s="85" t="str">
        <f>+'Division 1'!K8</f>
        <v>10K</v>
      </c>
      <c r="L8" s="85" t="str">
        <f>+'Division 1'!L8</f>
        <v>3K</v>
      </c>
      <c r="M8" s="85" t="str">
        <f>+'Division 1'!M8</f>
        <v>10K</v>
      </c>
      <c r="N8" s="85" t="str">
        <f>+'Division 1'!N8</f>
        <v>10M</v>
      </c>
      <c r="O8" s="85" t="str">
        <f>+'Division 1'!O8</f>
        <v>10M</v>
      </c>
      <c r="P8" s="85" t="str">
        <f>+'Division 1'!P8</f>
        <v>10K</v>
      </c>
      <c r="Q8" s="85" t="str">
        <f>+'Division 1'!Q8</f>
        <v>10K</v>
      </c>
      <c r="R8" s="85" t="str">
        <f>+'Division 1'!R8</f>
        <v>5M</v>
      </c>
      <c r="S8" s="85" t="str">
        <f>+'Division 1'!S8</f>
        <v>4.6M</v>
      </c>
      <c r="T8" s="85" t="str">
        <f>+'Division 1'!T8</f>
        <v>10K</v>
      </c>
      <c r="U8" s="85" t="str">
        <f>+'Division 1'!U8</f>
        <v>15M</v>
      </c>
      <c r="V8" s="85" t="str">
        <f>+'Division 1'!V8</f>
        <v>7M</v>
      </c>
      <c r="W8" s="85" t="str">
        <f>+'Division 1'!W8</f>
        <v>10M</v>
      </c>
      <c r="X8" s="85" t="str">
        <f>+'Division 1'!X8</f>
        <v>6ish</v>
      </c>
      <c r="Y8" s="460"/>
      <c r="Z8" s="468"/>
    </row>
    <row r="9" spans="2:26" s="5" customFormat="1" ht="15.75" customHeight="1" thickBot="1">
      <c r="B9" s="86" t="s">
        <v>76</v>
      </c>
      <c r="C9" s="87" t="s">
        <v>77</v>
      </c>
      <c r="D9" s="87" t="s">
        <v>78</v>
      </c>
      <c r="E9" s="89" t="str">
        <f>+'Division 1'!E9</f>
        <v>Park</v>
      </c>
      <c r="F9" s="89" t="str">
        <f>+'Division 1'!F9</f>
        <v>Park</v>
      </c>
      <c r="G9" s="89" t="str">
        <f>+'Division 1'!G9</f>
        <v>Xcountry</v>
      </c>
      <c r="H9" s="89" t="str">
        <f>+'Division 1'!H9</f>
        <v>Road</v>
      </c>
      <c r="I9" s="89" t="str">
        <f>+'Division 1'!I9</f>
        <v>Fell</v>
      </c>
      <c r="J9" s="89" t="str">
        <f>+'Division 1'!J9</f>
        <v>Road</v>
      </c>
      <c r="K9" s="89" t="str">
        <f>+'Division 1'!K9</f>
        <v>Multi</v>
      </c>
      <c r="L9" s="89" t="str">
        <f>+'Division 1'!L9</f>
        <v>Track</v>
      </c>
      <c r="M9" s="89" t="str">
        <f>+'Division 1'!M9</f>
        <v>Multi</v>
      </c>
      <c r="N9" s="89" t="str">
        <f>+'Division 1'!N9</f>
        <v>Trail</v>
      </c>
      <c r="O9" s="89" t="str">
        <f>+'Division 1'!O9</f>
        <v>Road</v>
      </c>
      <c r="P9" s="89" t="str">
        <f>+'Division 1'!P9</f>
        <v>Road</v>
      </c>
      <c r="Q9" s="89" t="str">
        <f>+'Division 1'!Q9</f>
        <v>Trail</v>
      </c>
      <c r="R9" s="89" t="str">
        <f>+'Division 1'!R9</f>
        <v>Multi</v>
      </c>
      <c r="S9" s="89" t="str">
        <f>+'Division 1'!S9</f>
        <v>Fell</v>
      </c>
      <c r="T9" s="89" t="str">
        <f>+'Division 1'!T9</f>
        <v>Multi</v>
      </c>
      <c r="U9" s="89" t="str">
        <f>+'Division 1'!U9</f>
        <v>Fell</v>
      </c>
      <c r="V9" s="89" t="str">
        <f>+'Division 1'!V9</f>
        <v>Fell</v>
      </c>
      <c r="W9" s="89" t="str">
        <f>+'Division 1'!W9</f>
        <v>Road</v>
      </c>
      <c r="X9" s="89" t="str">
        <f>+'Division 1'!X9</f>
        <v>Road</v>
      </c>
      <c r="Y9" s="454"/>
      <c r="Z9" s="469"/>
    </row>
    <row r="10" spans="2:26" ht="12.75">
      <c r="B10" s="161">
        <v>1</v>
      </c>
      <c r="C10" s="162" t="s">
        <v>348</v>
      </c>
      <c r="D10" s="162" t="s">
        <v>349</v>
      </c>
      <c r="E10" s="163">
        <v>30</v>
      </c>
      <c r="F10" s="163">
        <v>30</v>
      </c>
      <c r="G10" s="164"/>
      <c r="H10" s="164"/>
      <c r="I10" s="394">
        <v>29</v>
      </c>
      <c r="J10" s="394">
        <v>28</v>
      </c>
      <c r="K10" s="165"/>
      <c r="L10" s="165">
        <v>29</v>
      </c>
      <c r="M10" s="165">
        <v>30</v>
      </c>
      <c r="N10" s="165">
        <v>29</v>
      </c>
      <c r="O10" s="165"/>
      <c r="P10" s="165"/>
      <c r="Q10" s="165">
        <v>30</v>
      </c>
      <c r="R10" s="165">
        <v>30</v>
      </c>
      <c r="S10" s="165"/>
      <c r="T10" s="165">
        <v>30</v>
      </c>
      <c r="U10" s="165"/>
      <c r="V10" s="165">
        <v>29</v>
      </c>
      <c r="W10" s="165">
        <v>30</v>
      </c>
      <c r="X10" s="165"/>
      <c r="Y10" s="162">
        <f>COUNT(E10:X10)</f>
        <v>12</v>
      </c>
      <c r="Z10" s="166">
        <f>IF(Y10&lt;9,SUM(E10:X10),SUM(LARGE(E10:X10,1),LARGE(E10:X10,2),LARGE(E10:X10,3),LARGE(E10:X10,4),LARGE(E10:X10,5),LARGE(E10:X10,6),LARGE(E10:X10,7),LARGE(E10:X10,8),LARGE(E10:X10,9)))</f>
        <v>268</v>
      </c>
    </row>
    <row r="11" spans="2:26" ht="12.75">
      <c r="B11" s="161">
        <v>2</v>
      </c>
      <c r="C11" s="162" t="s">
        <v>66</v>
      </c>
      <c r="D11" s="167" t="s">
        <v>59</v>
      </c>
      <c r="E11" s="393">
        <v>28</v>
      </c>
      <c r="F11" s="394">
        <v>29</v>
      </c>
      <c r="G11" s="165"/>
      <c r="H11" s="165">
        <v>30</v>
      </c>
      <c r="I11" s="394">
        <v>26</v>
      </c>
      <c r="J11" s="165">
        <v>29</v>
      </c>
      <c r="K11" s="165"/>
      <c r="L11" s="394">
        <v>28</v>
      </c>
      <c r="M11" s="165"/>
      <c r="N11" s="394">
        <v>28</v>
      </c>
      <c r="O11" s="165">
        <v>29</v>
      </c>
      <c r="P11" s="165">
        <v>29</v>
      </c>
      <c r="Q11" s="165"/>
      <c r="R11" s="394">
        <v>28</v>
      </c>
      <c r="S11" s="165">
        <v>30</v>
      </c>
      <c r="T11" s="165">
        <v>29</v>
      </c>
      <c r="U11" s="165">
        <v>30</v>
      </c>
      <c r="V11" s="165"/>
      <c r="W11" s="165">
        <v>29</v>
      </c>
      <c r="X11" s="165">
        <v>30</v>
      </c>
      <c r="Y11" s="162">
        <f>COUNT(E11:X11)</f>
        <v>15</v>
      </c>
      <c r="Z11" s="166">
        <f>IF(Y11&lt;9,SUM(E11:X11),SUM(LARGE(E11:X11,1),LARGE(E11:X11,2),LARGE(E11:X11,3),LARGE(E11:X11,4),LARGE(E11:X11,5),LARGE(E11:X11,6),LARGE(E11:X11,7),LARGE(E11:X11,8),LARGE(E11:X11,9)))</f>
        <v>265</v>
      </c>
    </row>
    <row r="12" spans="2:26" ht="12.75">
      <c r="B12" s="161">
        <v>3</v>
      </c>
      <c r="C12" s="162" t="s">
        <v>120</v>
      </c>
      <c r="D12" s="162" t="s">
        <v>121</v>
      </c>
      <c r="E12" s="168">
        <v>27</v>
      </c>
      <c r="F12" s="394">
        <v>25</v>
      </c>
      <c r="G12" s="165"/>
      <c r="H12" s="165">
        <v>29</v>
      </c>
      <c r="I12" s="165"/>
      <c r="J12" s="394">
        <v>24</v>
      </c>
      <c r="K12" s="165">
        <v>30</v>
      </c>
      <c r="L12" s="165">
        <v>26</v>
      </c>
      <c r="M12" s="165">
        <v>29</v>
      </c>
      <c r="N12" s="165"/>
      <c r="O12" s="165">
        <v>30</v>
      </c>
      <c r="P12" s="165">
        <v>30</v>
      </c>
      <c r="Q12" s="165"/>
      <c r="R12" s="165">
        <v>25</v>
      </c>
      <c r="S12" s="165"/>
      <c r="T12" s="165">
        <v>28</v>
      </c>
      <c r="U12" s="165"/>
      <c r="V12" s="165"/>
      <c r="W12" s="165"/>
      <c r="X12" s="165"/>
      <c r="Y12" s="162">
        <f>COUNT(E12:X12)</f>
        <v>11</v>
      </c>
      <c r="Z12" s="166">
        <f>IF(Y12&lt;9,SUM(E12:X12),SUM(LARGE(E12:X12,1),LARGE(E12:X12,2),LARGE(E12:X12,3),LARGE(E12:X12,4),LARGE(E12:X12,5),LARGE(E12:X12,6),LARGE(E12:X12,7),LARGE(E12:X12,8),LARGE(E12:X12,9)))</f>
        <v>254</v>
      </c>
    </row>
    <row r="13" spans="2:26" ht="12.75">
      <c r="B13" s="161">
        <v>4</v>
      </c>
      <c r="C13" s="162" t="s">
        <v>63</v>
      </c>
      <c r="D13" s="162" t="s">
        <v>69</v>
      </c>
      <c r="E13" s="393">
        <v>21</v>
      </c>
      <c r="F13" s="394">
        <v>24</v>
      </c>
      <c r="G13" s="165">
        <v>27</v>
      </c>
      <c r="H13" s="165"/>
      <c r="I13" s="165"/>
      <c r="J13" s="165">
        <v>26</v>
      </c>
      <c r="K13" s="165">
        <v>27</v>
      </c>
      <c r="L13" s="165"/>
      <c r="M13" s="165">
        <v>28</v>
      </c>
      <c r="N13" s="394">
        <v>25</v>
      </c>
      <c r="O13" s="165">
        <v>28</v>
      </c>
      <c r="P13" s="165"/>
      <c r="Q13" s="165">
        <v>25</v>
      </c>
      <c r="R13" s="165">
        <v>26</v>
      </c>
      <c r="S13" s="165"/>
      <c r="T13" s="165"/>
      <c r="U13" s="165"/>
      <c r="V13" s="165"/>
      <c r="W13" s="165">
        <v>26</v>
      </c>
      <c r="X13" s="165">
        <v>26</v>
      </c>
      <c r="Y13" s="162">
        <f>COUNT(E13:X13)</f>
        <v>12</v>
      </c>
      <c r="Z13" s="166">
        <f>IF(Y13&lt;9,SUM(E13:X13),SUM(LARGE(E13:X13,1),LARGE(E13:X13,2),LARGE(E13:X13,3),LARGE(E13:X13,4),LARGE(E13:X13,5),LARGE(E13:X13,6),LARGE(E13:X13,7),LARGE(E13:X13,8),LARGE(E13:X13,9)))</f>
        <v>239</v>
      </c>
    </row>
    <row r="14" spans="2:26" ht="12.75">
      <c r="B14" s="161">
        <v>5</v>
      </c>
      <c r="C14" s="162" t="s">
        <v>153</v>
      </c>
      <c r="D14" s="162" t="s">
        <v>154</v>
      </c>
      <c r="E14" s="168">
        <v>29</v>
      </c>
      <c r="F14" s="165">
        <v>20</v>
      </c>
      <c r="G14" s="165"/>
      <c r="H14" s="165"/>
      <c r="I14" s="165"/>
      <c r="J14" s="165"/>
      <c r="K14" s="165">
        <v>29</v>
      </c>
      <c r="L14" s="165">
        <v>30</v>
      </c>
      <c r="M14" s="165"/>
      <c r="N14" s="165">
        <v>27</v>
      </c>
      <c r="O14" s="165">
        <v>26</v>
      </c>
      <c r="P14" s="165"/>
      <c r="Q14" s="165">
        <v>22</v>
      </c>
      <c r="R14" s="165"/>
      <c r="S14" s="165"/>
      <c r="T14" s="165"/>
      <c r="U14" s="165"/>
      <c r="V14" s="165"/>
      <c r="W14" s="165">
        <v>23</v>
      </c>
      <c r="X14" s="165"/>
      <c r="Y14" s="169">
        <f aca="true" t="shared" si="0" ref="Y14:Y19">COUNT(E14:X14)</f>
        <v>8</v>
      </c>
      <c r="Z14" s="166">
        <f aca="true" t="shared" si="1" ref="Z14:Z19">IF(Y14&lt;9,SUM(E14:X14),SUM(LARGE(E14:X14,1),LARGE(E14:X14,2),LARGE(E14:X14,3),LARGE(E14:X14,4),LARGE(E14:X14,5),LARGE(E14:X14,6),LARGE(E14:X14,7),LARGE(E14:X14,8),LARGE(E14:X14,9)))</f>
        <v>206</v>
      </c>
    </row>
    <row r="15" spans="2:26" ht="12.75">
      <c r="B15" s="161">
        <v>6</v>
      </c>
      <c r="C15" s="162" t="s">
        <v>358</v>
      </c>
      <c r="D15" s="162" t="s">
        <v>217</v>
      </c>
      <c r="E15" s="168"/>
      <c r="F15" s="165"/>
      <c r="G15" s="165">
        <v>29</v>
      </c>
      <c r="H15" s="165"/>
      <c r="I15" s="165">
        <v>24</v>
      </c>
      <c r="J15" s="165">
        <v>22</v>
      </c>
      <c r="K15" s="165"/>
      <c r="L15" s="165"/>
      <c r="M15" s="165"/>
      <c r="N15" s="165">
        <v>30</v>
      </c>
      <c r="O15" s="165"/>
      <c r="P15" s="165"/>
      <c r="Q15" s="165">
        <v>29</v>
      </c>
      <c r="R15" s="165"/>
      <c r="S15" s="165"/>
      <c r="T15" s="165"/>
      <c r="U15" s="165"/>
      <c r="V15" s="165">
        <v>30</v>
      </c>
      <c r="W15" s="165">
        <v>28</v>
      </c>
      <c r="X15" s="165"/>
      <c r="Y15" s="162">
        <f t="shared" si="0"/>
        <v>7</v>
      </c>
      <c r="Z15" s="166">
        <f t="shared" si="1"/>
        <v>192</v>
      </c>
    </row>
    <row r="16" spans="2:26" ht="12.75">
      <c r="B16" s="161">
        <v>7</v>
      </c>
      <c r="C16" s="266" t="s">
        <v>66</v>
      </c>
      <c r="D16" s="266" t="s">
        <v>72</v>
      </c>
      <c r="E16" s="168"/>
      <c r="F16" s="165">
        <v>18</v>
      </c>
      <c r="G16" s="165">
        <v>25</v>
      </c>
      <c r="H16" s="165"/>
      <c r="I16" s="165">
        <v>28</v>
      </c>
      <c r="J16" s="165"/>
      <c r="K16" s="165">
        <v>25</v>
      </c>
      <c r="L16" s="165"/>
      <c r="M16" s="165"/>
      <c r="N16" s="165">
        <v>26</v>
      </c>
      <c r="O16" s="165"/>
      <c r="P16" s="165"/>
      <c r="Q16" s="165">
        <v>28</v>
      </c>
      <c r="R16" s="165"/>
      <c r="S16" s="165"/>
      <c r="T16" s="165"/>
      <c r="U16" s="165"/>
      <c r="V16" s="165">
        <v>28</v>
      </c>
      <c r="W16" s="165"/>
      <c r="X16" s="165"/>
      <c r="Y16" s="162">
        <f t="shared" si="0"/>
        <v>7</v>
      </c>
      <c r="Z16" s="166">
        <f t="shared" si="1"/>
        <v>178</v>
      </c>
    </row>
    <row r="17" spans="2:26" ht="12.75">
      <c r="B17" s="161">
        <v>8</v>
      </c>
      <c r="C17" s="162" t="s">
        <v>86</v>
      </c>
      <c r="D17" s="162" t="s">
        <v>216</v>
      </c>
      <c r="E17" s="168"/>
      <c r="F17" s="165">
        <v>27</v>
      </c>
      <c r="G17" s="165">
        <v>30</v>
      </c>
      <c r="H17" s="165"/>
      <c r="I17" s="165">
        <v>30</v>
      </c>
      <c r="J17" s="165"/>
      <c r="K17" s="165">
        <v>28</v>
      </c>
      <c r="L17" s="165"/>
      <c r="M17" s="165"/>
      <c r="N17" s="165"/>
      <c r="O17" s="165"/>
      <c r="P17" s="165"/>
      <c r="Q17" s="165">
        <v>27</v>
      </c>
      <c r="R17" s="165">
        <v>29</v>
      </c>
      <c r="S17" s="165"/>
      <c r="T17" s="165"/>
      <c r="U17" s="165"/>
      <c r="V17" s="165"/>
      <c r="W17" s="165"/>
      <c r="X17" s="165"/>
      <c r="Y17" s="162">
        <f t="shared" si="0"/>
        <v>6</v>
      </c>
      <c r="Z17" s="166">
        <f t="shared" si="1"/>
        <v>171</v>
      </c>
    </row>
    <row r="18" spans="2:26" ht="12.75">
      <c r="B18" s="170">
        <v>9</v>
      </c>
      <c r="C18" s="162" t="s">
        <v>66</v>
      </c>
      <c r="D18" s="162" t="s">
        <v>219</v>
      </c>
      <c r="E18" s="168"/>
      <c r="F18" s="165"/>
      <c r="G18" s="165">
        <v>28</v>
      </c>
      <c r="H18" s="165">
        <v>28</v>
      </c>
      <c r="I18" s="165">
        <v>27</v>
      </c>
      <c r="J18" s="165"/>
      <c r="K18" s="165">
        <v>26</v>
      </c>
      <c r="L18" s="165">
        <v>27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>
        <v>28</v>
      </c>
      <c r="Y18" s="169">
        <f>COUNT(E18:X18)</f>
        <v>6</v>
      </c>
      <c r="Z18" s="166">
        <f>IF(Y18&lt;9,SUM(E18:X18),SUM(LARGE(E18:X18,1),LARGE(E18:X18,2),LARGE(E18:X18,3),LARGE(E18:X18,4),LARGE(E18:X18,5),LARGE(E18:X18,6),LARGE(E18:X18,7),LARGE(E18:X18,8),LARGE(E18:X18,9)))</f>
        <v>164</v>
      </c>
    </row>
    <row r="19" spans="2:26" ht="12.75">
      <c r="B19" s="161">
        <v>10</v>
      </c>
      <c r="C19" s="162" t="s">
        <v>359</v>
      </c>
      <c r="D19" s="162" t="s">
        <v>332</v>
      </c>
      <c r="E19" s="168">
        <v>24</v>
      </c>
      <c r="F19" s="165">
        <v>21</v>
      </c>
      <c r="G19" s="165"/>
      <c r="H19" s="165"/>
      <c r="I19" s="165"/>
      <c r="J19" s="165"/>
      <c r="K19" s="165"/>
      <c r="L19" s="165"/>
      <c r="M19" s="165"/>
      <c r="N19" s="165">
        <v>24</v>
      </c>
      <c r="O19" s="165"/>
      <c r="P19" s="165"/>
      <c r="Q19" s="165">
        <v>24</v>
      </c>
      <c r="R19" s="165">
        <v>27</v>
      </c>
      <c r="S19" s="165"/>
      <c r="T19" s="165"/>
      <c r="U19" s="165"/>
      <c r="V19" s="165"/>
      <c r="W19" s="165">
        <v>24</v>
      </c>
      <c r="X19" s="165"/>
      <c r="Y19" s="162">
        <f t="shared" si="0"/>
        <v>6</v>
      </c>
      <c r="Z19" s="166">
        <f t="shared" si="1"/>
        <v>144</v>
      </c>
    </row>
    <row r="20" spans="2:26" ht="12.75">
      <c r="B20" s="161" t="s">
        <v>642</v>
      </c>
      <c r="C20" s="162" t="s">
        <v>315</v>
      </c>
      <c r="D20" s="162" t="s">
        <v>316</v>
      </c>
      <c r="E20" s="168">
        <v>20</v>
      </c>
      <c r="F20" s="165"/>
      <c r="G20" s="165"/>
      <c r="H20" s="165"/>
      <c r="I20" s="165"/>
      <c r="J20" s="165"/>
      <c r="K20" s="165"/>
      <c r="L20" s="165"/>
      <c r="M20" s="165">
        <v>26</v>
      </c>
      <c r="N20" s="165"/>
      <c r="O20" s="165"/>
      <c r="P20" s="165">
        <v>28</v>
      </c>
      <c r="Q20" s="165"/>
      <c r="R20" s="165"/>
      <c r="S20" s="165"/>
      <c r="T20" s="165"/>
      <c r="U20" s="165"/>
      <c r="V20" s="165"/>
      <c r="W20" s="165">
        <v>27</v>
      </c>
      <c r="X20" s="165">
        <v>29</v>
      </c>
      <c r="Y20" s="169">
        <f>COUNT(E20:X20)</f>
        <v>5</v>
      </c>
      <c r="Z20" s="166">
        <f>IF(Y20&lt;9,SUM(E20:X20),SUM(LARGE(E20:X20,1),LARGE(E20:X20,2),LARGE(E20:X20,3),LARGE(E20:X20,4),LARGE(E20:X20,5),LARGE(E20:X20,6),LARGE(E20:X20,7),LARGE(E20:X20,8),LARGE(E20:X20,9)))</f>
        <v>130</v>
      </c>
    </row>
    <row r="21" spans="2:26" ht="12.75">
      <c r="B21" s="161" t="s">
        <v>642</v>
      </c>
      <c r="C21" s="162" t="s">
        <v>346</v>
      </c>
      <c r="D21" s="162" t="s">
        <v>265</v>
      </c>
      <c r="E21" s="168"/>
      <c r="F21" s="165"/>
      <c r="G21" s="165"/>
      <c r="H21" s="165"/>
      <c r="I21" s="165">
        <v>25</v>
      </c>
      <c r="J21" s="165">
        <v>25</v>
      </c>
      <c r="K21" s="165"/>
      <c r="L21" s="165"/>
      <c r="M21" s="165">
        <v>27</v>
      </c>
      <c r="N21" s="165"/>
      <c r="O21" s="165"/>
      <c r="P21" s="165"/>
      <c r="Q21" s="165">
        <v>26</v>
      </c>
      <c r="R21" s="165"/>
      <c r="S21" s="165"/>
      <c r="T21" s="165"/>
      <c r="U21" s="165"/>
      <c r="V21" s="165"/>
      <c r="W21" s="165"/>
      <c r="X21" s="165">
        <v>27</v>
      </c>
      <c r="Y21" s="162">
        <f>COUNT(E21:X21)</f>
        <v>5</v>
      </c>
      <c r="Z21" s="166">
        <f>IF(Y21&lt;9,SUM(E21:X21),SUM(LARGE(E21:X21,1),LARGE(E21:X21,2),LARGE(E21:X21,3),LARGE(E21:X21,4),LARGE(E21:X21,5),LARGE(E21:X21,6),LARGE(E21:X21,7),LARGE(E21:X21,8),LARGE(E21:X21,9)))</f>
        <v>130</v>
      </c>
    </row>
    <row r="22" spans="2:26" ht="12.75">
      <c r="B22" s="161">
        <v>13</v>
      </c>
      <c r="C22" s="162" t="s">
        <v>347</v>
      </c>
      <c r="D22" s="162" t="s">
        <v>186</v>
      </c>
      <c r="E22" s="168">
        <v>24</v>
      </c>
      <c r="F22" s="165">
        <v>22</v>
      </c>
      <c r="G22" s="165"/>
      <c r="H22" s="165"/>
      <c r="I22" s="165"/>
      <c r="J22" s="165">
        <v>27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>
        <v>25</v>
      </c>
      <c r="Y22" s="169">
        <f>COUNT(E22:X22)</f>
        <v>4</v>
      </c>
      <c r="Z22" s="166">
        <f>IF(Y22&lt;9,SUM(E22:X22),SUM(LARGE(E22:X22,1),LARGE(E22:X22,2),LARGE(E22:X22,3),LARGE(E22:X22,4),LARGE(E22:X22,5),LARGE(E22:X22,6),LARGE(E22:X22,7),LARGE(E22:X22,8),LARGE(E22:X22,9)))</f>
        <v>98</v>
      </c>
    </row>
    <row r="23" spans="2:26" ht="12.75">
      <c r="B23" s="161">
        <v>14</v>
      </c>
      <c r="C23" s="162" t="s">
        <v>222</v>
      </c>
      <c r="D23" s="162" t="s">
        <v>132</v>
      </c>
      <c r="E23" s="168">
        <v>19</v>
      </c>
      <c r="F23" s="165"/>
      <c r="G23" s="165">
        <v>24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>
        <v>23</v>
      </c>
      <c r="R23" s="165"/>
      <c r="S23" s="165"/>
      <c r="T23" s="165"/>
      <c r="U23" s="165"/>
      <c r="V23" s="165"/>
      <c r="W23" s="165">
        <v>25</v>
      </c>
      <c r="X23" s="165"/>
      <c r="Y23" s="169">
        <f>COUNT(E23:X23)</f>
        <v>4</v>
      </c>
      <c r="Z23" s="166">
        <f>IF(Y23&lt;9,SUM(E23:X23),SUM(LARGE(E23:X23,1),LARGE(E23:X23,2),LARGE(E23:X23,3),LARGE(E23:X23,4),LARGE(E23:X23,5),LARGE(E23:X23,6),LARGE(E23:X23,7),LARGE(E23:X23,8),LARGE(E23:X23,9)))</f>
        <v>91</v>
      </c>
    </row>
    <row r="24" spans="2:26" ht="12.75">
      <c r="B24" s="161">
        <v>15</v>
      </c>
      <c r="C24" s="162" t="s">
        <v>62</v>
      </c>
      <c r="D24" s="162" t="s">
        <v>122</v>
      </c>
      <c r="E24" s="168">
        <v>25</v>
      </c>
      <c r="F24" s="165">
        <v>28</v>
      </c>
      <c r="G24" s="165"/>
      <c r="H24" s="165"/>
      <c r="I24" s="165"/>
      <c r="J24" s="165"/>
      <c r="K24" s="165"/>
      <c r="L24" s="165"/>
      <c r="M24" s="165"/>
      <c r="N24" s="165"/>
      <c r="O24" s="165">
        <v>27</v>
      </c>
      <c r="P24" s="165"/>
      <c r="Q24" s="165"/>
      <c r="R24" s="165"/>
      <c r="S24" s="165"/>
      <c r="T24" s="165"/>
      <c r="U24" s="165"/>
      <c r="V24" s="165"/>
      <c r="W24" s="165"/>
      <c r="X24" s="165"/>
      <c r="Y24" s="169">
        <f>COUNT(E24:X24)</f>
        <v>3</v>
      </c>
      <c r="Z24" s="166">
        <f>IF(Y24&lt;9,SUM(E24:X24),SUM(LARGE(E24:X24,1),LARGE(E24:X24,2),LARGE(E24:X24,3),LARGE(E24:X24,4),LARGE(E24:X24,5),LARGE(E24:X24,6),LARGE(E24:X24,7),LARGE(E24:X24,8),LARGE(E24:X24,9)))</f>
        <v>80</v>
      </c>
    </row>
    <row r="25" spans="2:26" ht="12.75">
      <c r="B25" s="161">
        <v>16</v>
      </c>
      <c r="C25" s="167" t="s">
        <v>4</v>
      </c>
      <c r="D25" s="167" t="s">
        <v>301</v>
      </c>
      <c r="E25" s="168"/>
      <c r="F25" s="165">
        <v>22</v>
      </c>
      <c r="G25" s="165"/>
      <c r="H25" s="165"/>
      <c r="I25" s="165"/>
      <c r="J25" s="165">
        <v>23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>
        <v>27</v>
      </c>
      <c r="U25" s="165"/>
      <c r="V25" s="165"/>
      <c r="W25" s="165"/>
      <c r="X25" s="165"/>
      <c r="Y25" s="162">
        <f>COUNT(E25:X25)</f>
        <v>3</v>
      </c>
      <c r="Z25" s="166">
        <f>IF(Y25&lt;9,SUM(E25:X25),SUM(LARGE(E25:X25,1),LARGE(E25:X25,2),LARGE(E25:X25,3),LARGE(E25:X25,4),LARGE(E25:X25,5),LARGE(E25:X25,6),LARGE(E25:X25,7),LARGE(E25:X25,8),LARGE(E25:X25,9)))</f>
        <v>72</v>
      </c>
    </row>
    <row r="26" spans="2:26" ht="12.75">
      <c r="B26" s="161">
        <v>17</v>
      </c>
      <c r="C26" s="162" t="s">
        <v>82</v>
      </c>
      <c r="D26" s="162" t="s">
        <v>122</v>
      </c>
      <c r="E26" s="168">
        <v>26</v>
      </c>
      <c r="F26" s="165">
        <v>26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2">
        <f>COUNT(E26:X26)</f>
        <v>2</v>
      </c>
      <c r="Z26" s="166">
        <f>IF(Y26&lt;9,SUM(E26:X26),SUM(LARGE(E26:X26,1),LARGE(E26:X26,2),LARGE(E26:X26,3),LARGE(E26:X26,4),LARGE(E26:X26,5),LARGE(E26:X26,6),LARGE(E26:X26,7),LARGE(E26:X26,8),LARGE(E26:X26,9)))</f>
        <v>52</v>
      </c>
    </row>
    <row r="27" spans="2:26" ht="12.75">
      <c r="B27" s="161">
        <v>18</v>
      </c>
      <c r="C27" s="162" t="s">
        <v>345</v>
      </c>
      <c r="D27" s="162" t="s">
        <v>216</v>
      </c>
      <c r="E27" s="168">
        <v>22</v>
      </c>
      <c r="F27" s="165"/>
      <c r="G27" s="165">
        <v>26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9">
        <f>COUNT(E27:X27)</f>
        <v>2</v>
      </c>
      <c r="Z27" s="166">
        <f>IF(Y27&lt;9,SUM(E27:X27),SUM(LARGE(E27:X27,1),LARGE(E27:X27,2),LARGE(E27:X27,3),LARGE(E27:X27,4),LARGE(E27:X27,5),LARGE(E27:X27,6),LARGE(E27:X27,7),LARGE(E27:X27,8),LARGE(E27:X27,9)))</f>
        <v>48</v>
      </c>
    </row>
    <row r="28" spans="2:26" ht="12.75">
      <c r="B28" s="161">
        <v>19</v>
      </c>
      <c r="C28" s="266" t="s">
        <v>297</v>
      </c>
      <c r="D28" s="266" t="s">
        <v>298</v>
      </c>
      <c r="E28" s="168"/>
      <c r="F28" s="165"/>
      <c r="G28" s="165"/>
      <c r="H28" s="165"/>
      <c r="I28" s="165"/>
      <c r="J28" s="165">
        <v>30</v>
      </c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9">
        <f>COUNT(E28:X28)</f>
        <v>1</v>
      </c>
      <c r="Z28" s="166">
        <f>IF(Y28&lt;9,SUM(E28:X28),SUM(LARGE(E28:X28,1),LARGE(E28:X28,2),LARGE(E28:X28,3),LARGE(E28:X28,4),LARGE(E28:X28,5),LARGE(E28:X28,6),LARGE(E28:X28,7),LARGE(E28:X28,8),LARGE(E28:X28,9)))</f>
        <v>30</v>
      </c>
    </row>
    <row r="29" spans="2:26" ht="12.75">
      <c r="B29" s="161">
        <v>20</v>
      </c>
      <c r="C29" s="167" t="s">
        <v>13</v>
      </c>
      <c r="D29" s="167" t="s">
        <v>322</v>
      </c>
      <c r="E29" s="168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>
        <v>24</v>
      </c>
      <c r="Y29" s="162">
        <f>COUNT(E29:X29)</f>
        <v>1</v>
      </c>
      <c r="Z29" s="166">
        <f>IF(Y29&lt;9,SUM(E29:X29),SUM(LARGE(E29:X29,1),LARGE(E29:X29,2),LARGE(E29:X29,3),LARGE(E29:X29,4),LARGE(E29:X29,5),LARGE(E29:X29,6),LARGE(E29:X29,7),LARGE(E29:X29,8),LARGE(E29:X29,9)))</f>
        <v>24</v>
      </c>
    </row>
    <row r="30" spans="2:26" ht="12.75">
      <c r="B30" s="161">
        <v>21</v>
      </c>
      <c r="C30" s="162" t="s">
        <v>80</v>
      </c>
      <c r="D30" s="162" t="s">
        <v>81</v>
      </c>
      <c r="E30" s="168"/>
      <c r="F30" s="165">
        <v>19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9">
        <f>COUNT(E30:X30)</f>
        <v>1</v>
      </c>
      <c r="Z30" s="166">
        <f>IF(Y30&lt;9,SUM(E30:X30),SUM(LARGE(E30:X30,1),LARGE(E30:X30,2),LARGE(E30:X30,3),LARGE(E30:X30,4),LARGE(E30:X30,5),LARGE(E30:X30,6),LARGE(E30:X30,7),LARGE(E30:X30,8),LARGE(E30:X30,9)))</f>
        <v>19</v>
      </c>
    </row>
    <row r="31" spans="2:26" ht="12.75">
      <c r="B31" s="161" t="s">
        <v>643</v>
      </c>
      <c r="C31" s="162" t="s">
        <v>402</v>
      </c>
      <c r="D31" s="162" t="s">
        <v>403</v>
      </c>
      <c r="E31" s="168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9">
        <f>COUNT(E31:X31)</f>
        <v>0</v>
      </c>
      <c r="Z31" s="166">
        <f>IF(Y31&lt;9,SUM(E31:X31),SUM(LARGE(E31:X31,1),LARGE(E31:X31,2),LARGE(E31:X31,3),LARGE(E31:X31,4),LARGE(E31:X31,5),LARGE(E31:X31,6),LARGE(E31:X31,7),LARGE(E31:X31,8),LARGE(E31:X31,9)))</f>
        <v>0</v>
      </c>
    </row>
    <row r="32" spans="2:26" ht="13.5" thickBot="1">
      <c r="B32" s="390" t="s">
        <v>643</v>
      </c>
      <c r="C32" s="352" t="s">
        <v>88</v>
      </c>
      <c r="D32" s="352" t="s">
        <v>306</v>
      </c>
      <c r="E32" s="171"/>
      <c r="F32" s="171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3"/>
      <c r="Y32" s="174">
        <f>COUNT(E32:X32)</f>
        <v>0</v>
      </c>
      <c r="Z32" s="175">
        <f>IF(Y32&lt;9,SUM(E32:X32),SUM(LARGE(E32:X32,1),LARGE(E32:X32,2),LARGE(E32:X32,3),LARGE(E32:X32,4),LARGE(E32:X32,5),LARGE(E32:X32,6),LARGE(E32:X32,7),LARGE(E32:X32,8),LARGE(E32:X32,9)))</f>
        <v>0</v>
      </c>
    </row>
    <row r="33" ht="13.5" thickTop="1"/>
  </sheetData>
  <sheetProtection/>
  <mergeCells count="4">
    <mergeCell ref="T2:Y2"/>
    <mergeCell ref="B7:C7"/>
    <mergeCell ref="Y7:Y9"/>
    <mergeCell ref="Z7:Z9"/>
  </mergeCells>
  <conditionalFormatting sqref="E33:Y33">
    <cfRule type="cellIs" priority="6" dxfId="8" operator="equal" stopIfTrue="1">
      <formula>20</formula>
    </cfRule>
  </conditionalFormatting>
  <conditionalFormatting sqref="Z33 Y10:Y32">
    <cfRule type="cellIs" priority="5" dxfId="0" operator="greaterThan" stopIfTrue="1">
      <formula>9</formula>
    </cfRule>
  </conditionalFormatting>
  <conditionalFormatting sqref="E10:X32">
    <cfRule type="cellIs" priority="4" dxfId="0" operator="equal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Z38"/>
  <sheetViews>
    <sheetView showGridLines="0" zoomScalePageLayoutView="0" workbookViewId="0" topLeftCell="A7">
      <selection activeCell="Z33" sqref="Z33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13.00390625" style="0" bestFit="1" customWidth="1"/>
    <col min="4" max="4" width="19.140625" style="0" bestFit="1" customWidth="1"/>
    <col min="5" max="5" width="5.7109375" style="0" bestFit="1" customWidth="1"/>
    <col min="6" max="6" width="5.140625" style="0" bestFit="1" customWidth="1"/>
    <col min="7" max="7" width="9.00390625" style="0" bestFit="1" customWidth="1"/>
    <col min="8" max="8" width="7.00390625" style="0" bestFit="1" customWidth="1"/>
    <col min="9" max="9" width="8.28125" style="0" bestFit="1" customWidth="1"/>
    <col min="10" max="10" width="6.7109375" style="0" bestFit="1" customWidth="1"/>
    <col min="11" max="11" width="7.28125" style="0" bestFit="1" customWidth="1"/>
    <col min="12" max="12" width="12.00390625" style="0" bestFit="1" customWidth="1"/>
    <col min="13" max="15" width="6.8515625" style="0" bestFit="1" customWidth="1"/>
    <col min="16" max="17" width="6.28125" style="0" bestFit="1" customWidth="1"/>
    <col min="18" max="18" width="7.140625" style="0" bestFit="1" customWidth="1"/>
    <col min="19" max="19" width="10.8515625" style="0" customWidth="1"/>
    <col min="20" max="21" width="7.140625" style="0" bestFit="1" customWidth="1"/>
    <col min="22" max="22" width="6.57421875" style="0" bestFit="1" customWidth="1"/>
    <col min="23" max="24" width="10.28125" style="0" bestFit="1" customWidth="1"/>
    <col min="25" max="26" width="5.7109375" style="0" customWidth="1"/>
  </cols>
  <sheetData>
    <row r="1" ht="13.5" thickBot="1"/>
    <row r="2" spans="2:25" ht="33" thickBot="1" thickTop="1">
      <c r="B2" s="31" t="s">
        <v>396</v>
      </c>
      <c r="T2" s="449" t="s">
        <v>324</v>
      </c>
      <c r="U2" s="450"/>
      <c r="V2" s="450"/>
      <c r="W2" s="450"/>
      <c r="X2" s="450"/>
      <c r="Y2" s="451"/>
    </row>
    <row r="3" ht="13.5" thickTop="1"/>
    <row r="4" ht="13.5" thickBot="1"/>
    <row r="5" spans="2:26" ht="14.25" thickBot="1" thickTop="1">
      <c r="B5" s="127"/>
      <c r="C5" s="128"/>
      <c r="D5" s="128"/>
      <c r="E5" s="199">
        <f>+'Division 1'!E5</f>
        <v>1</v>
      </c>
      <c r="F5" s="199">
        <f>+'Division 1'!F5</f>
        <v>2</v>
      </c>
      <c r="G5" s="199">
        <f>+'Division 1'!G5</f>
        <v>3</v>
      </c>
      <c r="H5" s="199">
        <f>+'Division 1'!H5</f>
        <v>4</v>
      </c>
      <c r="I5" s="199">
        <f>+'Division 1'!I5</f>
        <v>5</v>
      </c>
      <c r="J5" s="199">
        <f>+'Division 1'!J5</f>
        <v>6</v>
      </c>
      <c r="K5" s="199">
        <f>+'Division 1'!K5</f>
        <v>7</v>
      </c>
      <c r="L5" s="199">
        <f>+'Division 1'!L5</f>
        <v>8</v>
      </c>
      <c r="M5" s="199">
        <f>+'Division 1'!M5</f>
        <v>9</v>
      </c>
      <c r="N5" s="199">
        <f>+'Division 1'!N5</f>
        <v>10</v>
      </c>
      <c r="O5" s="199">
        <f>+'Division 1'!O5</f>
        <v>11</v>
      </c>
      <c r="P5" s="199">
        <f>+'Division 1'!P5</f>
        <v>12</v>
      </c>
      <c r="Q5" s="199">
        <f>+'Division 1'!Q5</f>
        <v>13</v>
      </c>
      <c r="R5" s="199">
        <f>+'Division 1'!R5</f>
        <v>14</v>
      </c>
      <c r="S5" s="199">
        <f>+'Division 1'!S5</f>
        <v>15</v>
      </c>
      <c r="T5" s="199">
        <f>+'Division 1'!T5</f>
        <v>16</v>
      </c>
      <c r="U5" s="199">
        <f>+'Division 1'!U5</f>
        <v>17</v>
      </c>
      <c r="V5" s="199">
        <f>+'Division 1'!V5</f>
        <v>18</v>
      </c>
      <c r="W5" s="199">
        <f>+'Division 1'!W5</f>
        <v>19</v>
      </c>
      <c r="X5" s="199">
        <f>+'Division 1'!X5</f>
        <v>20</v>
      </c>
      <c r="Y5" s="129"/>
      <c r="Z5" s="37"/>
    </row>
    <row r="6" spans="2:26" ht="15" customHeight="1" thickBot="1">
      <c r="B6" s="130"/>
      <c r="C6" s="131"/>
      <c r="D6" s="132"/>
      <c r="E6" s="80" t="str">
        <f>+'Division 1'!E6</f>
        <v>Sat</v>
      </c>
      <c r="F6" s="80" t="str">
        <f>+'Division 1'!F6</f>
        <v>Sat</v>
      </c>
      <c r="G6" s="80">
        <f>+'Division 1'!G6</f>
        <v>42428</v>
      </c>
      <c r="H6" s="80">
        <f>+'Division 1'!H6</f>
        <v>42441</v>
      </c>
      <c r="I6" s="80" t="str">
        <f>+'Division 1'!I6</f>
        <v>5-19-Apr</v>
      </c>
      <c r="J6" s="80">
        <f>+'Division 1'!J6</f>
        <v>42477</v>
      </c>
      <c r="K6" s="80">
        <f>+'Division 1'!K6</f>
        <v>42511</v>
      </c>
      <c r="L6" s="80" t="str">
        <f>+'Division 1'!L6</f>
        <v>1-Jun/28Sep</v>
      </c>
      <c r="M6" s="80">
        <f>+'Division 1'!M6</f>
        <v>42533</v>
      </c>
      <c r="N6" s="80">
        <f>+'Division 1'!N6</f>
        <v>42540</v>
      </c>
      <c r="O6" s="80">
        <f>+'Division 1'!O6</f>
        <v>42554</v>
      </c>
      <c r="P6" s="80">
        <f>+'Division 1'!P6</f>
        <v>42557</v>
      </c>
      <c r="Q6" s="80">
        <f>+'Division 1'!Q6</f>
        <v>42559</v>
      </c>
      <c r="R6" s="80">
        <f>+'Division 1'!R6</f>
        <v>42585</v>
      </c>
      <c r="S6" s="80">
        <f>+'Division 1'!S6</f>
        <v>42614</v>
      </c>
      <c r="T6" s="80">
        <f>+'Division 1'!T6</f>
        <v>42617</v>
      </c>
      <c r="U6" s="80">
        <f>+'Division 1'!U6</f>
        <v>42624</v>
      </c>
      <c r="V6" s="80">
        <f>+'Division 1'!V6</f>
        <v>42652</v>
      </c>
      <c r="W6" s="80">
        <f>+'Division 1'!W6</f>
        <v>42680</v>
      </c>
      <c r="X6" s="80">
        <f>+'Division 1'!X6</f>
        <v>42750</v>
      </c>
      <c r="Y6" s="43"/>
      <c r="Z6" s="44"/>
    </row>
    <row r="7" spans="2:26" ht="91.5" customHeight="1" thickBot="1">
      <c r="B7" s="472"/>
      <c r="C7" s="473"/>
      <c r="D7" s="133"/>
      <c r="E7" s="82" t="str">
        <f>+'Division 1'!E7</f>
        <v>Huddersfield Park Run</v>
      </c>
      <c r="F7" s="82" t="str">
        <f>+'Division 1'!F7</f>
        <v>Halifax Park Run</v>
      </c>
      <c r="G7" s="82" t="str">
        <f>+'Division 1'!G7</f>
        <v>Xcountry Pudsey</v>
      </c>
      <c r="H7" s="82" t="str">
        <f>+'Division 1'!H7</f>
        <v>Dent</v>
      </c>
      <c r="I7" s="82" t="str">
        <f>+'Division 1'!I7</f>
        <v>Bunny Runs</v>
      </c>
      <c r="J7" s="82" t="str">
        <f>+'Division 1'!J7</f>
        <v>Overgate Hospice</v>
      </c>
      <c r="K7" s="82" t="str">
        <f>+'Division 1'!K7</f>
        <v>Sowerby Scorcher</v>
      </c>
      <c r="L7" s="82" t="str">
        <f>+'Division 1'!L7</f>
        <v>Track</v>
      </c>
      <c r="M7" s="82" t="str">
        <f>+'Division 1'!M7</f>
        <v>Northowram Burner</v>
      </c>
      <c r="N7" s="82" t="str">
        <f>+'Division 1'!N7</f>
        <v>Marsden</v>
      </c>
      <c r="O7" s="82" t="str">
        <f>+'Division 1'!O7</f>
        <v>Eccup</v>
      </c>
      <c r="P7" s="82" t="str">
        <f>+'Division 1'!P7</f>
        <v>Helen Windsor</v>
      </c>
      <c r="Q7" s="82" t="str">
        <f>+'Division 1'!Q7</f>
        <v>Woodland Challenge</v>
      </c>
      <c r="R7" s="82" t="str">
        <f>+'Division 1'!R7</f>
        <v>Flat Cap</v>
      </c>
      <c r="S7" s="82" t="str">
        <f>+'Division 1'!S7</f>
        <v>Hades Hill</v>
      </c>
      <c r="T7" s="82" t="str">
        <f>+'Division 1'!T7</f>
        <v>Kirkwood Hospice</v>
      </c>
      <c r="U7" s="82" t="str">
        <f>+'Division 1'!U7</f>
        <v>Yorkshireman</v>
      </c>
      <c r="V7" s="82" t="str">
        <f>+'Division 1'!V7</f>
        <v>Withins Skyline</v>
      </c>
      <c r="W7" s="82" t="str">
        <f>+'Division 1'!W7</f>
        <v>Guy Fawkes</v>
      </c>
      <c r="X7" s="82" t="str">
        <f>+'Division 1'!X7</f>
        <v>Winter Handicap</v>
      </c>
      <c r="Y7" s="460" t="s">
        <v>280</v>
      </c>
      <c r="Z7" s="468" t="s">
        <v>281</v>
      </c>
    </row>
    <row r="8" spans="2:26" s="5" customFormat="1" ht="15.75" customHeight="1" thickBot="1">
      <c r="B8" s="134"/>
      <c r="C8" s="135"/>
      <c r="D8" s="135"/>
      <c r="E8" s="85" t="str">
        <f>+'Division 1'!E8</f>
        <v>5K</v>
      </c>
      <c r="F8" s="85" t="str">
        <f>+'Division 1'!F8</f>
        <v>5K</v>
      </c>
      <c r="G8" s="85" t="str">
        <f>+'Division 1'!G8</f>
        <v>4.9M</v>
      </c>
      <c r="H8" s="85" t="str">
        <f>+'Division 1'!H8</f>
        <v>14.3M</v>
      </c>
      <c r="I8" s="85" t="str">
        <f>+'Division 1'!I8</f>
        <v>2.7M</v>
      </c>
      <c r="J8" s="85" t="str">
        <f>+'Division 1'!J8</f>
        <v>10K</v>
      </c>
      <c r="K8" s="85" t="str">
        <f>+'Division 1'!K8</f>
        <v>10K</v>
      </c>
      <c r="L8" s="85" t="str">
        <f>+'Division 1'!L8</f>
        <v>3K</v>
      </c>
      <c r="M8" s="85" t="str">
        <f>+'Division 1'!M8</f>
        <v>10K</v>
      </c>
      <c r="N8" s="85" t="str">
        <f>+'Division 1'!N8</f>
        <v>10M</v>
      </c>
      <c r="O8" s="85" t="str">
        <f>+'Division 1'!O8</f>
        <v>10M</v>
      </c>
      <c r="P8" s="85" t="str">
        <f>+'Division 1'!P8</f>
        <v>10K</v>
      </c>
      <c r="Q8" s="85" t="str">
        <f>+'Division 1'!Q8</f>
        <v>10K</v>
      </c>
      <c r="R8" s="85" t="str">
        <f>+'Division 1'!R8</f>
        <v>5M</v>
      </c>
      <c r="S8" s="85" t="str">
        <f>+'Division 1'!S8</f>
        <v>4.6M</v>
      </c>
      <c r="T8" s="85" t="str">
        <f>+'Division 1'!T8</f>
        <v>10K</v>
      </c>
      <c r="U8" s="85" t="str">
        <f>+'Division 1'!U8</f>
        <v>15M</v>
      </c>
      <c r="V8" s="85" t="str">
        <f>+'Division 1'!V8</f>
        <v>7M</v>
      </c>
      <c r="W8" s="85" t="str">
        <f>+'Division 1'!W8</f>
        <v>10M</v>
      </c>
      <c r="X8" s="85" t="str">
        <f>+'Division 1'!X8</f>
        <v>6ish</v>
      </c>
      <c r="Y8" s="460"/>
      <c r="Z8" s="468"/>
    </row>
    <row r="9" spans="2:26" s="5" customFormat="1" ht="15.75" customHeight="1" thickBot="1">
      <c r="B9" s="86" t="s">
        <v>76</v>
      </c>
      <c r="C9" s="87" t="s">
        <v>77</v>
      </c>
      <c r="D9" s="88" t="s">
        <v>78</v>
      </c>
      <c r="E9" s="89" t="str">
        <f>+'Division 1'!E9</f>
        <v>Park</v>
      </c>
      <c r="F9" s="89" t="str">
        <f>+'Division 1'!F9</f>
        <v>Park</v>
      </c>
      <c r="G9" s="89" t="str">
        <f>+'Division 1'!G9</f>
        <v>Xcountry</v>
      </c>
      <c r="H9" s="89" t="str">
        <f>+'Division 1'!H9</f>
        <v>Road</v>
      </c>
      <c r="I9" s="89" t="str">
        <f>+'Division 1'!I9</f>
        <v>Fell</v>
      </c>
      <c r="J9" s="89" t="str">
        <f>+'Division 1'!J9</f>
        <v>Road</v>
      </c>
      <c r="K9" s="89" t="str">
        <f>+'Division 1'!K9</f>
        <v>Multi</v>
      </c>
      <c r="L9" s="89" t="str">
        <f>+'Division 1'!L9</f>
        <v>Track</v>
      </c>
      <c r="M9" s="89" t="str">
        <f>+'Division 1'!M9</f>
        <v>Multi</v>
      </c>
      <c r="N9" s="89" t="str">
        <f>+'Division 1'!N9</f>
        <v>Trail</v>
      </c>
      <c r="O9" s="89" t="str">
        <f>+'Division 1'!O9</f>
        <v>Road</v>
      </c>
      <c r="P9" s="89" t="str">
        <f>+'Division 1'!P9</f>
        <v>Road</v>
      </c>
      <c r="Q9" s="89" t="str">
        <f>+'Division 1'!Q9</f>
        <v>Trail</v>
      </c>
      <c r="R9" s="89" t="str">
        <f>+'Division 1'!R9</f>
        <v>Multi</v>
      </c>
      <c r="S9" s="89" t="str">
        <f>+'Division 1'!S9</f>
        <v>Fell</v>
      </c>
      <c r="T9" s="89" t="str">
        <f>+'Division 1'!T9</f>
        <v>Multi</v>
      </c>
      <c r="U9" s="89" t="str">
        <f>+'Division 1'!U9</f>
        <v>Fell</v>
      </c>
      <c r="V9" s="89" t="str">
        <f>+'Division 1'!V9</f>
        <v>Fell</v>
      </c>
      <c r="W9" s="89" t="str">
        <f>+'Division 1'!W9</f>
        <v>Road</v>
      </c>
      <c r="X9" s="89" t="str">
        <f>+'Division 1'!X9</f>
        <v>Road</v>
      </c>
      <c r="Y9" s="454"/>
      <c r="Z9" s="469"/>
    </row>
    <row r="10" spans="2:26" ht="12.75">
      <c r="B10" s="136">
        <v>1</v>
      </c>
      <c r="C10" s="137" t="s">
        <v>335</v>
      </c>
      <c r="D10" s="137" t="s">
        <v>336</v>
      </c>
      <c r="E10" s="138"/>
      <c r="F10" s="422">
        <v>24</v>
      </c>
      <c r="G10" s="396">
        <v>30</v>
      </c>
      <c r="H10" s="396">
        <v>30</v>
      </c>
      <c r="I10" s="396">
        <v>30</v>
      </c>
      <c r="J10" s="422">
        <v>27</v>
      </c>
      <c r="K10" s="422">
        <v>28</v>
      </c>
      <c r="L10" s="422">
        <v>26</v>
      </c>
      <c r="M10" s="422">
        <v>27</v>
      </c>
      <c r="N10" s="396">
        <v>30</v>
      </c>
      <c r="O10" s="422">
        <v>27</v>
      </c>
      <c r="P10" s="396"/>
      <c r="Q10" s="396">
        <v>30</v>
      </c>
      <c r="R10" s="396"/>
      <c r="S10" s="396">
        <v>30</v>
      </c>
      <c r="T10" s="396"/>
      <c r="U10" s="396">
        <v>30</v>
      </c>
      <c r="V10" s="396">
        <v>30</v>
      </c>
      <c r="W10" s="422">
        <v>28</v>
      </c>
      <c r="X10" s="139">
        <v>29</v>
      </c>
      <c r="Y10" s="140">
        <f>COUNT(E10:X10)</f>
        <v>16</v>
      </c>
      <c r="Z10" s="141">
        <f>IF(Y10&lt;9,SUM(E10:X10),SUM(LARGE(E10:X10,1),LARGE(E10:X10,2),LARGE(E10:X10,3),LARGE(E10:X10,4),LARGE(E10:X10,5),LARGE(E10:X10,6),LARGE(E10:X10,7),LARGE(E10:X10,8),LARGE(E10:X10,9)))</f>
        <v>269</v>
      </c>
    </row>
    <row r="11" spans="2:26" ht="12.75">
      <c r="B11" s="136">
        <v>2</v>
      </c>
      <c r="C11" s="137" t="s">
        <v>22</v>
      </c>
      <c r="D11" s="137" t="s">
        <v>46</v>
      </c>
      <c r="E11" s="409">
        <v>26</v>
      </c>
      <c r="F11" s="395">
        <v>30</v>
      </c>
      <c r="G11" s="397">
        <v>29</v>
      </c>
      <c r="H11" s="142"/>
      <c r="I11" s="142"/>
      <c r="J11" s="142">
        <v>30</v>
      </c>
      <c r="K11" s="142">
        <v>30</v>
      </c>
      <c r="L11" s="397">
        <v>29</v>
      </c>
      <c r="M11" s="142">
        <v>30</v>
      </c>
      <c r="N11" s="142"/>
      <c r="O11" s="397">
        <v>29</v>
      </c>
      <c r="P11" s="142">
        <v>30</v>
      </c>
      <c r="Q11" s="397">
        <v>29</v>
      </c>
      <c r="R11" s="142">
        <v>30</v>
      </c>
      <c r="S11" s="142">
        <v>29</v>
      </c>
      <c r="T11" s="142"/>
      <c r="U11" s="142">
        <v>29</v>
      </c>
      <c r="V11" s="397">
        <v>28</v>
      </c>
      <c r="W11" s="142">
        <v>29</v>
      </c>
      <c r="X11" s="397">
        <v>28</v>
      </c>
      <c r="Y11" s="140">
        <f>COUNT(E11:X11)</f>
        <v>16</v>
      </c>
      <c r="Z11" s="141">
        <f>IF(Y11&lt;9,SUM(E11:X11),SUM(LARGE(E11:X11,1),LARGE(E11:X11,2),LARGE(E11:X11,3),LARGE(E11:X11,4),LARGE(E11:X11,5),LARGE(E11:X11,6),LARGE(E11:X11,7),LARGE(E11:X11,8),LARGE(E11:X11,9)))</f>
        <v>267</v>
      </c>
    </row>
    <row r="12" spans="2:26" ht="12.75">
      <c r="B12" s="136">
        <v>3</v>
      </c>
      <c r="C12" s="143" t="s">
        <v>159</v>
      </c>
      <c r="D12" s="143" t="s">
        <v>164</v>
      </c>
      <c r="E12" s="142"/>
      <c r="F12" s="397">
        <v>28</v>
      </c>
      <c r="G12" s="397">
        <v>28</v>
      </c>
      <c r="H12" s="142"/>
      <c r="I12" s="142"/>
      <c r="J12" s="397">
        <v>28</v>
      </c>
      <c r="K12" s="142">
        <v>29</v>
      </c>
      <c r="L12" s="142">
        <v>28</v>
      </c>
      <c r="M12" s="142">
        <v>29</v>
      </c>
      <c r="N12" s="142"/>
      <c r="O12" s="142">
        <v>28</v>
      </c>
      <c r="P12" s="142">
        <v>29</v>
      </c>
      <c r="Q12" s="142">
        <v>28</v>
      </c>
      <c r="R12" s="142">
        <v>29</v>
      </c>
      <c r="S12" s="142">
        <v>28</v>
      </c>
      <c r="T12" s="142">
        <v>29</v>
      </c>
      <c r="U12" s="142"/>
      <c r="V12" s="397">
        <v>27</v>
      </c>
      <c r="W12" s="397">
        <v>27</v>
      </c>
      <c r="X12" s="139"/>
      <c r="Y12" s="137">
        <f>COUNT(E12:X12)</f>
        <v>14</v>
      </c>
      <c r="Z12" s="141">
        <f>IF(Y12&lt;9,SUM(E12:X12),SUM(LARGE(E12:X12,1),LARGE(E12:X12,2),LARGE(E12:X12,3),LARGE(E12:X12,4),LARGE(E12:X12,5),LARGE(E12:X12,6),LARGE(E12:X12,7),LARGE(E12:X12,8),LARGE(E12:X12,9)))</f>
        <v>257</v>
      </c>
    </row>
    <row r="13" spans="2:26" ht="12.75">
      <c r="B13" s="136">
        <v>4</v>
      </c>
      <c r="C13" s="382" t="s">
        <v>174</v>
      </c>
      <c r="D13" s="382" t="s">
        <v>175</v>
      </c>
      <c r="E13" s="142">
        <v>30</v>
      </c>
      <c r="F13" s="142">
        <v>29</v>
      </c>
      <c r="G13" s="142"/>
      <c r="H13" s="142"/>
      <c r="I13" s="142"/>
      <c r="J13" s="142"/>
      <c r="K13" s="142">
        <v>27</v>
      </c>
      <c r="L13" s="142">
        <v>30</v>
      </c>
      <c r="M13" s="142">
        <v>28</v>
      </c>
      <c r="N13" s="142"/>
      <c r="O13" s="142"/>
      <c r="P13" s="142"/>
      <c r="Q13" s="142"/>
      <c r="R13" s="142"/>
      <c r="S13" s="142"/>
      <c r="T13" s="142">
        <v>30</v>
      </c>
      <c r="U13" s="142"/>
      <c r="V13" s="142"/>
      <c r="W13" s="142">
        <v>30</v>
      </c>
      <c r="X13" s="139">
        <v>30</v>
      </c>
      <c r="Y13" s="137">
        <f>COUNT(E13:X13)</f>
        <v>8</v>
      </c>
      <c r="Z13" s="141">
        <f>IF(Y13&lt;9,SUM(E13:X13),SUM(LARGE(E13:X13,1),LARGE(E13:X13,2),LARGE(E13:X13,3),LARGE(E13:X13,4),LARGE(E13:X13,5),LARGE(E13:X13,6),LARGE(E13:X13,7),LARGE(E13:X13,8),LARGE(E13:X13,9)))</f>
        <v>234</v>
      </c>
    </row>
    <row r="14" spans="2:26" ht="12.75">
      <c r="B14" s="136">
        <v>5</v>
      </c>
      <c r="C14" s="137" t="s">
        <v>404</v>
      </c>
      <c r="D14" s="137" t="s">
        <v>316</v>
      </c>
      <c r="E14" s="409">
        <v>24</v>
      </c>
      <c r="F14" s="397">
        <v>22</v>
      </c>
      <c r="G14" s="142"/>
      <c r="H14" s="142"/>
      <c r="I14" s="142"/>
      <c r="J14" s="142"/>
      <c r="K14" s="142">
        <v>26</v>
      </c>
      <c r="L14" s="142">
        <v>24</v>
      </c>
      <c r="M14" s="142">
        <v>24</v>
      </c>
      <c r="N14" s="142">
        <v>28</v>
      </c>
      <c r="O14" s="142">
        <v>26</v>
      </c>
      <c r="P14" s="142"/>
      <c r="Q14" s="142">
        <v>24</v>
      </c>
      <c r="R14" s="142"/>
      <c r="S14" s="142">
        <v>26</v>
      </c>
      <c r="T14" s="142">
        <v>27</v>
      </c>
      <c r="U14" s="142"/>
      <c r="V14" s="142"/>
      <c r="W14" s="142"/>
      <c r="X14" s="139">
        <v>27</v>
      </c>
      <c r="Y14" s="140">
        <f>COUNT(E14:X14)</f>
        <v>11</v>
      </c>
      <c r="Z14" s="141">
        <f>IF(Y14&lt;9,SUM(E14:X14),SUM(LARGE(E14:X14,1),LARGE(E14:X14,2),LARGE(E14:X14,3),LARGE(E14:X14,4),LARGE(E14:X14,5),LARGE(E14:X14,6),LARGE(E14:X14,7),LARGE(E14:X14,8),LARGE(E14:X14,9)))</f>
        <v>232</v>
      </c>
    </row>
    <row r="15" spans="2:26" ht="12.75">
      <c r="B15" s="136">
        <v>6</v>
      </c>
      <c r="C15" s="137" t="s">
        <v>340</v>
      </c>
      <c r="D15" s="137" t="s">
        <v>71</v>
      </c>
      <c r="E15" s="409">
        <v>21</v>
      </c>
      <c r="F15" s="397">
        <v>21</v>
      </c>
      <c r="G15" s="142"/>
      <c r="H15" s="142"/>
      <c r="I15" s="142"/>
      <c r="J15" s="142">
        <v>25</v>
      </c>
      <c r="K15" s="142"/>
      <c r="L15" s="142">
        <v>25</v>
      </c>
      <c r="M15" s="142">
        <v>23</v>
      </c>
      <c r="N15" s="142">
        <v>27</v>
      </c>
      <c r="O15" s="142">
        <v>25</v>
      </c>
      <c r="P15" s="142"/>
      <c r="Q15" s="142">
        <v>27</v>
      </c>
      <c r="R15" s="142">
        <v>26</v>
      </c>
      <c r="S15" s="142"/>
      <c r="T15" s="142"/>
      <c r="U15" s="142">
        <v>28</v>
      </c>
      <c r="V15" s="142"/>
      <c r="W15" s="142">
        <v>23</v>
      </c>
      <c r="X15" s="397">
        <v>22</v>
      </c>
      <c r="Y15" s="140">
        <f>COUNT(E15:X15)</f>
        <v>12</v>
      </c>
      <c r="Z15" s="141">
        <f>IF(Y15&lt;9,SUM(E15:X15),SUM(LARGE(E15:X15,1),LARGE(E15:X15,2),LARGE(E15:X15,3),LARGE(E15:X15,4),LARGE(E15:X15,5),LARGE(E15:X15,6),LARGE(E15:X15,7),LARGE(E15:X15,8),LARGE(E15:X15,9)))</f>
        <v>229</v>
      </c>
    </row>
    <row r="16" spans="2:26" ht="12.75">
      <c r="B16" s="136">
        <v>7</v>
      </c>
      <c r="C16" s="137" t="s">
        <v>23</v>
      </c>
      <c r="D16" s="137" t="s">
        <v>339</v>
      </c>
      <c r="E16" s="409">
        <v>17</v>
      </c>
      <c r="F16" s="397">
        <v>20</v>
      </c>
      <c r="G16" s="142"/>
      <c r="H16" s="142"/>
      <c r="I16" s="142">
        <v>28</v>
      </c>
      <c r="J16" s="142">
        <v>23</v>
      </c>
      <c r="K16" s="142">
        <v>23</v>
      </c>
      <c r="L16" s="142">
        <v>23</v>
      </c>
      <c r="M16" s="142">
        <v>20</v>
      </c>
      <c r="N16" s="142">
        <v>26</v>
      </c>
      <c r="O16" s="142"/>
      <c r="P16" s="142"/>
      <c r="Q16" s="142"/>
      <c r="R16" s="142"/>
      <c r="S16" s="142"/>
      <c r="T16" s="142"/>
      <c r="U16" s="142"/>
      <c r="V16" s="142"/>
      <c r="W16" s="142">
        <v>22</v>
      </c>
      <c r="X16" s="139">
        <v>25</v>
      </c>
      <c r="Y16" s="140">
        <f>COUNT(E16:X16)</f>
        <v>10</v>
      </c>
      <c r="Z16" s="141">
        <f>IF(Y16&lt;9,SUM(E16:X16),SUM(LARGE(E16:X16,1),LARGE(E16:X16,2),LARGE(E16:X16,3),LARGE(E16:X16,4),LARGE(E16:X16,5),LARGE(E16:X16,6),LARGE(E16:X16,7),LARGE(E16:X16,8),LARGE(E16:X16,9)))</f>
        <v>210</v>
      </c>
    </row>
    <row r="17" spans="2:26" ht="12.75">
      <c r="B17" s="136">
        <v>8</v>
      </c>
      <c r="C17" s="143" t="s">
        <v>13</v>
      </c>
      <c r="D17" s="143" t="s">
        <v>45</v>
      </c>
      <c r="E17" s="142">
        <v>23</v>
      </c>
      <c r="F17" s="142">
        <v>23</v>
      </c>
      <c r="G17" s="142">
        <v>27</v>
      </c>
      <c r="H17" s="142"/>
      <c r="I17" s="142">
        <v>29</v>
      </c>
      <c r="J17" s="142"/>
      <c r="K17" s="142"/>
      <c r="L17" s="142">
        <v>27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42">
        <v>29</v>
      </c>
      <c r="W17" s="142"/>
      <c r="X17" s="139">
        <v>26</v>
      </c>
      <c r="Y17" s="137">
        <f>COUNT(E17:X17)</f>
        <v>7</v>
      </c>
      <c r="Z17" s="141">
        <f>IF(Y17&lt;9,SUM(E17:X17),SUM(LARGE(E17:X17,1),LARGE(E17:X17,2),LARGE(E17:X17,3),LARGE(E17:X17,4),LARGE(E17:X17,5),LARGE(E17:X17,6),LARGE(E17:X17,7),LARGE(E17:X17,8),LARGE(E17:X17,9)))</f>
        <v>184</v>
      </c>
    </row>
    <row r="18" spans="2:26" ht="12.75">
      <c r="B18" s="136">
        <v>9</v>
      </c>
      <c r="C18" s="137" t="s">
        <v>337</v>
      </c>
      <c r="D18" s="137" t="s">
        <v>53</v>
      </c>
      <c r="E18" s="142">
        <v>19</v>
      </c>
      <c r="F18" s="142">
        <v>27</v>
      </c>
      <c r="G18" s="142"/>
      <c r="H18" s="142"/>
      <c r="I18" s="142"/>
      <c r="J18" s="142"/>
      <c r="K18" s="142">
        <v>24</v>
      </c>
      <c r="L18" s="142"/>
      <c r="M18" s="142">
        <v>22</v>
      </c>
      <c r="N18" s="142"/>
      <c r="O18" s="142"/>
      <c r="P18" s="142">
        <v>26</v>
      </c>
      <c r="Q18" s="142">
        <v>25</v>
      </c>
      <c r="R18" s="142">
        <v>27</v>
      </c>
      <c r="S18" s="142"/>
      <c r="T18" s="142"/>
      <c r="U18" s="142"/>
      <c r="V18" s="142"/>
      <c r="W18" s="142"/>
      <c r="X18" s="139"/>
      <c r="Y18" s="140">
        <f>COUNT(E18:X18)</f>
        <v>7</v>
      </c>
      <c r="Z18" s="141">
        <f>IF(Y18&lt;9,SUM(E18:X18),SUM(LARGE(E18:X18,1),LARGE(E18:X18,2),LARGE(E18:X18,3),LARGE(E18:X18,4),LARGE(E18:X18,5),LARGE(E18:X18,6),LARGE(E18:X18,7),LARGE(E18:X18,8),LARGE(E18:X18,9)))</f>
        <v>170</v>
      </c>
    </row>
    <row r="19" spans="2:26" ht="12.75">
      <c r="B19" s="136">
        <v>10</v>
      </c>
      <c r="C19" s="361" t="s">
        <v>530</v>
      </c>
      <c r="D19" s="361" t="s">
        <v>462</v>
      </c>
      <c r="E19" s="142">
        <v>28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>
        <v>27</v>
      </c>
      <c r="Q19" s="142">
        <v>26</v>
      </c>
      <c r="R19" s="142">
        <v>28</v>
      </c>
      <c r="S19" s="142">
        <v>27</v>
      </c>
      <c r="T19" s="142">
        <v>28</v>
      </c>
      <c r="U19" s="142"/>
      <c r="V19" s="142"/>
      <c r="W19" s="142"/>
      <c r="X19" s="139"/>
      <c r="Y19" s="137">
        <f>COUNT(E19:X19)</f>
        <v>6</v>
      </c>
      <c r="Z19" s="141">
        <f>IF(Y19&lt;9,SUM(E19:X19),SUM(LARGE(E19:X19,1),LARGE(E19:X19,2),LARGE(E19:X19,3),LARGE(E19:X19,4),LARGE(E19:X19,5),LARGE(E19:X19,6),LARGE(E19:X19,7),LARGE(E19:X19,8),LARGE(E19:X19,9)))</f>
        <v>164</v>
      </c>
    </row>
    <row r="20" spans="2:26" ht="12.75">
      <c r="B20" s="136">
        <v>11</v>
      </c>
      <c r="C20" s="137" t="s">
        <v>285</v>
      </c>
      <c r="D20" s="137" t="s">
        <v>286</v>
      </c>
      <c r="E20" s="142"/>
      <c r="F20" s="142"/>
      <c r="G20" s="142"/>
      <c r="H20" s="142"/>
      <c r="I20" s="142"/>
      <c r="J20" s="142">
        <v>26</v>
      </c>
      <c r="K20" s="142">
        <v>25</v>
      </c>
      <c r="L20" s="142"/>
      <c r="M20" s="142"/>
      <c r="N20" s="142"/>
      <c r="O20" s="142"/>
      <c r="P20" s="142">
        <v>28</v>
      </c>
      <c r="Q20" s="142"/>
      <c r="R20" s="142"/>
      <c r="S20" s="142"/>
      <c r="T20" s="142"/>
      <c r="U20" s="142"/>
      <c r="V20" s="142"/>
      <c r="W20" s="142">
        <v>24</v>
      </c>
      <c r="X20" s="139">
        <v>23</v>
      </c>
      <c r="Y20" s="140">
        <f>COUNT(E20:X20)</f>
        <v>5</v>
      </c>
      <c r="Z20" s="141">
        <f>IF(Y20&lt;9,SUM(E20:X20),SUM(LARGE(E20:X20,1),LARGE(E20:X20,2),LARGE(E20:X20,3),LARGE(E20:X20,4),LARGE(E20:X20,5),LARGE(E20:X20,6),LARGE(E20:X20,7),LARGE(E20:X20,8),LARGE(E20:X20,9)))</f>
        <v>126</v>
      </c>
    </row>
    <row r="21" spans="2:26" ht="12.75">
      <c r="B21" s="136">
        <v>12</v>
      </c>
      <c r="C21" s="137" t="s">
        <v>62</v>
      </c>
      <c r="D21" s="137" t="s">
        <v>35</v>
      </c>
      <c r="E21" s="142">
        <v>22</v>
      </c>
      <c r="F21" s="142">
        <v>25</v>
      </c>
      <c r="G21" s="142"/>
      <c r="H21" s="142"/>
      <c r="I21" s="142"/>
      <c r="J21" s="142"/>
      <c r="K21" s="142"/>
      <c r="L21" s="142"/>
      <c r="M21" s="142">
        <v>25</v>
      </c>
      <c r="N21" s="142">
        <v>24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39">
        <v>20</v>
      </c>
      <c r="Y21" s="140">
        <f>COUNT(E21:X21)</f>
        <v>5</v>
      </c>
      <c r="Z21" s="141">
        <f>IF(Y21&lt;9,SUM(E21:X21),SUM(LARGE(E21:X21,1),LARGE(E21:X21,2),LARGE(E21:X21,3),LARGE(E21:X21,4),LARGE(E21:X21,5),LARGE(E21:X21,6),LARGE(E21:X21,7),LARGE(E21:X21,8),LARGE(E21:X21,9)))</f>
        <v>116</v>
      </c>
    </row>
    <row r="22" spans="2:26" ht="12.75">
      <c r="B22" s="136">
        <v>13</v>
      </c>
      <c r="C22" s="143" t="s">
        <v>341</v>
      </c>
      <c r="D22" s="143" t="s">
        <v>342</v>
      </c>
      <c r="E22" s="142">
        <v>18</v>
      </c>
      <c r="F22" s="142"/>
      <c r="G22" s="142"/>
      <c r="H22" s="142"/>
      <c r="I22" s="142"/>
      <c r="J22" s="142"/>
      <c r="K22" s="142"/>
      <c r="L22" s="142"/>
      <c r="M22" s="142">
        <v>21</v>
      </c>
      <c r="N22" s="142"/>
      <c r="O22" s="142"/>
      <c r="P22" s="142">
        <v>24</v>
      </c>
      <c r="Q22" s="142"/>
      <c r="R22" s="142"/>
      <c r="S22" s="142"/>
      <c r="T22" s="142">
        <v>26</v>
      </c>
      <c r="U22" s="142"/>
      <c r="V22" s="142"/>
      <c r="W22" s="142"/>
      <c r="X22" s="139">
        <v>24</v>
      </c>
      <c r="Y22" s="137">
        <f>COUNT(E22:X22)</f>
        <v>5</v>
      </c>
      <c r="Z22" s="141">
        <f>IF(Y22&lt;9,SUM(E22:X22),SUM(LARGE(E22:X22,1),LARGE(E22:X22,2),LARGE(E22:X22,3),LARGE(E22:X22,4),LARGE(E22:X22,5),LARGE(E22:X22,6),LARGE(E22:X22,7),LARGE(E22:X22,8),LARGE(E22:X22,9)))</f>
        <v>113</v>
      </c>
    </row>
    <row r="23" spans="2:26" ht="12.75">
      <c r="B23" s="136">
        <v>14</v>
      </c>
      <c r="C23" s="137" t="s">
        <v>350</v>
      </c>
      <c r="D23" s="137" t="s">
        <v>351</v>
      </c>
      <c r="E23" s="142">
        <v>29</v>
      </c>
      <c r="F23" s="142">
        <v>27</v>
      </c>
      <c r="G23" s="142"/>
      <c r="H23" s="142"/>
      <c r="I23" s="142"/>
      <c r="J23" s="142">
        <v>29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>
        <v>25</v>
      </c>
      <c r="X23" s="139"/>
      <c r="Y23" s="140">
        <f>COUNT(E23:X23)</f>
        <v>4</v>
      </c>
      <c r="Z23" s="141">
        <f>IF(Y23&lt;9,SUM(E23:X23),SUM(LARGE(E23:X23,1),LARGE(E23:X23,2),LARGE(E23:X23,3),LARGE(E23:X23,4),LARGE(E23:X23,5),LARGE(E23:X23,6),LARGE(E23:X23,7),LARGE(E23:X23,8),LARGE(E23:X23,9)))</f>
        <v>110</v>
      </c>
    </row>
    <row r="24" spans="2:26" ht="12.75">
      <c r="B24" s="136">
        <v>15</v>
      </c>
      <c r="C24" s="137" t="s">
        <v>355</v>
      </c>
      <c r="D24" s="137" t="s">
        <v>70</v>
      </c>
      <c r="E24" s="142">
        <v>15</v>
      </c>
      <c r="F24" s="142">
        <v>19</v>
      </c>
      <c r="G24" s="142"/>
      <c r="H24" s="142"/>
      <c r="I24" s="142"/>
      <c r="J24" s="142"/>
      <c r="K24" s="142"/>
      <c r="L24" s="142"/>
      <c r="M24" s="142"/>
      <c r="N24" s="142">
        <v>25</v>
      </c>
      <c r="O24" s="142"/>
      <c r="P24" s="142">
        <v>25</v>
      </c>
      <c r="Q24" s="142"/>
      <c r="R24" s="142"/>
      <c r="S24" s="142"/>
      <c r="T24" s="142"/>
      <c r="U24" s="142"/>
      <c r="V24" s="142"/>
      <c r="W24" s="142"/>
      <c r="X24" s="139"/>
      <c r="Y24" s="137">
        <f>COUNT(E24:X24)</f>
        <v>4</v>
      </c>
      <c r="Z24" s="141">
        <f>IF(Y24&lt;9,SUM(E24:X24),SUM(LARGE(E24:X24,1),LARGE(E24:X24,2),LARGE(E24:X24,3),LARGE(E24:X24,4),LARGE(E24:X24,5),LARGE(E24:X24,6),LARGE(E24:X24,7),LARGE(E24:X24,8),LARGE(E24:X24,9)))</f>
        <v>84</v>
      </c>
    </row>
    <row r="25" spans="2:26" ht="12.75">
      <c r="B25" s="136">
        <v>16</v>
      </c>
      <c r="C25" s="137" t="s">
        <v>343</v>
      </c>
      <c r="D25" s="137" t="s">
        <v>85</v>
      </c>
      <c r="E25" s="142">
        <v>14</v>
      </c>
      <c r="F25" s="142">
        <v>17</v>
      </c>
      <c r="G25" s="142"/>
      <c r="H25" s="142"/>
      <c r="I25" s="142"/>
      <c r="J25" s="142">
        <v>24</v>
      </c>
      <c r="K25" s="142"/>
      <c r="L25" s="142"/>
      <c r="M25" s="142">
        <v>19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4"/>
      <c r="Y25" s="137">
        <f>COUNT(E25:X25)</f>
        <v>4</v>
      </c>
      <c r="Z25" s="141">
        <f>IF(Y25&lt;9,SUM(E25:X25),SUM(LARGE(E25:X25,1),LARGE(E25:X25,2),LARGE(E25:X25,3),LARGE(E25:X25,4),LARGE(E25:X25,5),LARGE(E25:X25,6),LARGE(E25:X25,7),LARGE(E25:X25,8),LARGE(E25:X25,9)))</f>
        <v>74</v>
      </c>
    </row>
    <row r="26" spans="2:26" ht="12.75">
      <c r="B26" s="136">
        <v>17</v>
      </c>
      <c r="C26" s="137" t="s">
        <v>168</v>
      </c>
      <c r="D26" s="137" t="s">
        <v>169</v>
      </c>
      <c r="E26" s="142">
        <v>12</v>
      </c>
      <c r="F26" s="142">
        <v>16</v>
      </c>
      <c r="G26" s="142"/>
      <c r="H26" s="142">
        <v>29</v>
      </c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39"/>
      <c r="Y26" s="140">
        <f>COUNT(E26:X26)</f>
        <v>3</v>
      </c>
      <c r="Z26" s="141">
        <f>IF(Y26&lt;9,SUM(E26:X26),SUM(LARGE(E26:X26,1),LARGE(E26:X26,2),LARGE(E26:X26,3),LARGE(E26:X26,4),LARGE(E26:X26,5),LARGE(E26:X26,6),LARGE(E26:X26,7),LARGE(E26:X26,8),LARGE(E26:X26,9)))</f>
        <v>57</v>
      </c>
    </row>
    <row r="27" spans="2:26" ht="12.75">
      <c r="B27" s="136" t="s">
        <v>548</v>
      </c>
      <c r="C27" s="143" t="s">
        <v>8</v>
      </c>
      <c r="D27" s="143" t="s">
        <v>41</v>
      </c>
      <c r="E27" s="142">
        <v>27</v>
      </c>
      <c r="F27" s="142"/>
      <c r="G27" s="142"/>
      <c r="H27" s="142"/>
      <c r="I27" s="142"/>
      <c r="J27" s="142"/>
      <c r="K27" s="142"/>
      <c r="L27" s="142"/>
      <c r="M27" s="142"/>
      <c r="N27" s="142">
        <v>29</v>
      </c>
      <c r="O27" s="142"/>
      <c r="P27" s="142"/>
      <c r="Q27" s="142"/>
      <c r="R27" s="142"/>
      <c r="S27" s="142"/>
      <c r="T27" s="142"/>
      <c r="U27" s="142"/>
      <c r="V27" s="142"/>
      <c r="W27" s="142"/>
      <c r="X27" s="139"/>
      <c r="Y27" s="137">
        <f>COUNT(E27:X27)</f>
        <v>2</v>
      </c>
      <c r="Z27" s="141">
        <f>IF(Y27&lt;9,SUM(E27:X27),SUM(LARGE(E27:X27,1),LARGE(E27:X27,2),LARGE(E27:X27,3),LARGE(E27:X27,4),LARGE(E27:X27,5),LARGE(E27:X27,6),LARGE(E27:X27,7),LARGE(E27:X27,8),LARGE(E27:X27,9)))</f>
        <v>56</v>
      </c>
    </row>
    <row r="28" spans="2:26" ht="12.75">
      <c r="B28" s="136" t="s">
        <v>548</v>
      </c>
      <c r="C28" s="137" t="s">
        <v>354</v>
      </c>
      <c r="D28" s="137" t="s">
        <v>303</v>
      </c>
      <c r="E28" s="142">
        <v>26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>
        <v>30</v>
      </c>
      <c r="P28" s="142"/>
      <c r="Q28" s="142"/>
      <c r="R28" s="142"/>
      <c r="S28" s="142"/>
      <c r="T28" s="142"/>
      <c r="U28" s="142"/>
      <c r="V28" s="142"/>
      <c r="W28" s="142"/>
      <c r="X28" s="139"/>
      <c r="Y28" s="140">
        <f>COUNT(E28:X28)</f>
        <v>2</v>
      </c>
      <c r="Z28" s="141">
        <f>IF(Y28&lt;9,SUM(E28:X28),SUM(LARGE(E28:X28,1),LARGE(E28:X28,2),LARGE(E28:X28,3),LARGE(E28:X28,4),LARGE(E28:X28,5),LARGE(E28:X28,6),LARGE(E28:X28,7),LARGE(E28:X28,8),LARGE(E28:X28,9)))</f>
        <v>56</v>
      </c>
    </row>
    <row r="29" spans="2:26" ht="12.75">
      <c r="B29" s="136">
        <v>20</v>
      </c>
      <c r="C29" s="361" t="s">
        <v>406</v>
      </c>
      <c r="D29" s="361" t="s">
        <v>254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>
        <v>24</v>
      </c>
      <c r="P29" s="142"/>
      <c r="Q29" s="142"/>
      <c r="R29" s="142"/>
      <c r="S29" s="142"/>
      <c r="T29" s="142"/>
      <c r="U29" s="142">
        <v>27</v>
      </c>
      <c r="V29" s="142"/>
      <c r="W29" s="142"/>
      <c r="X29" s="139"/>
      <c r="Y29" s="137">
        <f aca="true" t="shared" si="0" ref="Y29:Y38">COUNT(E29:X29)</f>
        <v>2</v>
      </c>
      <c r="Z29" s="141">
        <f aca="true" t="shared" si="1" ref="Z29:Z38">IF(Y29&lt;9,SUM(E29:X29),SUM(LARGE(E29:X29,1),LARGE(E29:X29,2),LARGE(E29:X29,3),LARGE(E29:X29,4),LARGE(E29:X29,5),LARGE(E29:X29,6),LARGE(E29:X29,7),LARGE(E29:X29,8),LARGE(E29:X29,9)))</f>
        <v>51</v>
      </c>
    </row>
    <row r="30" spans="2:26" ht="12.75">
      <c r="B30" s="136">
        <v>21</v>
      </c>
      <c r="C30" s="137" t="s">
        <v>509</v>
      </c>
      <c r="D30" s="137" t="s">
        <v>169</v>
      </c>
      <c r="E30" s="142"/>
      <c r="F30" s="142"/>
      <c r="G30" s="142"/>
      <c r="H30" s="142"/>
      <c r="I30" s="142"/>
      <c r="J30" s="142"/>
      <c r="K30" s="142"/>
      <c r="L30" s="142"/>
      <c r="M30" s="142">
        <v>26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39">
        <v>21</v>
      </c>
      <c r="Y30" s="140">
        <f>COUNT(E30:X30)</f>
        <v>2</v>
      </c>
      <c r="Z30" s="141">
        <f>IF(Y30&lt;9,SUM(E30:X30),SUM(LARGE(E30:X30,1),LARGE(E30:X30,2),LARGE(E30:X30,3),LARGE(E30:X30,4),LARGE(E30:X30,5),LARGE(E30:X30,6),LARGE(E30:X30,7),LARGE(E30:X30,8),LARGE(E30:X30,9)))</f>
        <v>47</v>
      </c>
    </row>
    <row r="31" spans="2:26" ht="12.75">
      <c r="B31" s="136">
        <v>22</v>
      </c>
      <c r="C31" s="137" t="s">
        <v>25</v>
      </c>
      <c r="D31" s="137" t="s">
        <v>299</v>
      </c>
      <c r="E31" s="142">
        <v>13</v>
      </c>
      <c r="F31" s="142">
        <v>14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4"/>
      <c r="Y31" s="137">
        <f t="shared" si="0"/>
        <v>2</v>
      </c>
      <c r="Z31" s="141">
        <f t="shared" si="1"/>
        <v>27</v>
      </c>
    </row>
    <row r="32" spans="2:26" ht="12.75">
      <c r="B32" s="136">
        <v>23</v>
      </c>
      <c r="C32" s="143" t="s">
        <v>294</v>
      </c>
      <c r="D32" s="143" t="s">
        <v>405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>
        <v>26</v>
      </c>
      <c r="X32" s="139"/>
      <c r="Y32" s="137">
        <f t="shared" si="0"/>
        <v>1</v>
      </c>
      <c r="Z32" s="141">
        <f t="shared" si="1"/>
        <v>26</v>
      </c>
    </row>
    <row r="33" spans="2:26" ht="12.75">
      <c r="B33" s="136">
        <v>24</v>
      </c>
      <c r="C33" s="143" t="s">
        <v>115</v>
      </c>
      <c r="D33" s="143" t="s">
        <v>116</v>
      </c>
      <c r="E33" s="142">
        <v>20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39"/>
      <c r="Y33" s="137">
        <f t="shared" si="0"/>
        <v>1</v>
      </c>
      <c r="Z33" s="141">
        <f t="shared" si="1"/>
        <v>20</v>
      </c>
    </row>
    <row r="34" spans="2:26" ht="12.75">
      <c r="B34" s="136">
        <v>25</v>
      </c>
      <c r="C34" s="137" t="s">
        <v>172</v>
      </c>
      <c r="D34" s="137" t="s">
        <v>173</v>
      </c>
      <c r="E34" s="142"/>
      <c r="F34" s="142">
        <v>18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39"/>
      <c r="Y34" s="140">
        <f t="shared" si="0"/>
        <v>1</v>
      </c>
      <c r="Z34" s="141">
        <f t="shared" si="1"/>
        <v>18</v>
      </c>
    </row>
    <row r="35" spans="2:26" ht="12.75">
      <c r="B35" s="136">
        <v>26</v>
      </c>
      <c r="C35" s="137" t="s">
        <v>353</v>
      </c>
      <c r="D35" s="137" t="s">
        <v>318</v>
      </c>
      <c r="E35" s="142">
        <v>16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39"/>
      <c r="Y35" s="140">
        <f t="shared" si="0"/>
        <v>1</v>
      </c>
      <c r="Z35" s="141">
        <f t="shared" si="1"/>
        <v>16</v>
      </c>
    </row>
    <row r="36" spans="2:26" ht="12.75">
      <c r="B36" s="136">
        <v>27</v>
      </c>
      <c r="C36" s="137" t="s">
        <v>270</v>
      </c>
      <c r="D36" s="137" t="s">
        <v>42</v>
      </c>
      <c r="E36" s="142">
        <v>11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4"/>
      <c r="Y36" s="137">
        <f t="shared" si="0"/>
        <v>1</v>
      </c>
      <c r="Z36" s="141">
        <f t="shared" si="1"/>
        <v>11</v>
      </c>
    </row>
    <row r="37" spans="2:26" ht="12.75">
      <c r="B37" s="136" t="s">
        <v>639</v>
      </c>
      <c r="C37" s="137" t="s">
        <v>302</v>
      </c>
      <c r="D37" s="137" t="s">
        <v>344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39"/>
      <c r="Y37" s="140">
        <f t="shared" si="0"/>
        <v>0</v>
      </c>
      <c r="Z37" s="141">
        <f t="shared" si="1"/>
        <v>0</v>
      </c>
    </row>
    <row r="38" spans="2:26" ht="13.5" thickBot="1">
      <c r="B38" s="145" t="s">
        <v>639</v>
      </c>
      <c r="C38" s="381" t="s">
        <v>307</v>
      </c>
      <c r="D38" s="381" t="s">
        <v>308</v>
      </c>
      <c r="E38" s="146"/>
      <c r="F38" s="146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8"/>
      <c r="Y38" s="149">
        <f t="shared" si="0"/>
        <v>0</v>
      </c>
      <c r="Z38" s="150">
        <f t="shared" si="1"/>
        <v>0</v>
      </c>
    </row>
    <row r="39" ht="13.5" thickTop="1"/>
  </sheetData>
  <sheetProtection/>
  <mergeCells count="4">
    <mergeCell ref="T2:Y2"/>
    <mergeCell ref="B7:C7"/>
    <mergeCell ref="Y7:Y9"/>
    <mergeCell ref="Z7:Z9"/>
  </mergeCells>
  <conditionalFormatting sqref="E39:Y40">
    <cfRule type="cellIs" priority="10" dxfId="8" operator="equal" stopIfTrue="1">
      <formula>20</formula>
    </cfRule>
  </conditionalFormatting>
  <conditionalFormatting sqref="Z38:Z40 Y10:Y39">
    <cfRule type="cellIs" priority="9" dxfId="0" operator="greaterThan" stopIfTrue="1">
      <formula>9</formula>
    </cfRule>
  </conditionalFormatting>
  <conditionalFormatting sqref="E10:X38">
    <cfRule type="cellIs" priority="8" dxfId="0" operator="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Z30"/>
  <sheetViews>
    <sheetView showGridLines="0" zoomScalePageLayoutView="0" workbookViewId="0" topLeftCell="A7">
      <selection activeCell="L38" sqref="L38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13.00390625" style="0" bestFit="1" customWidth="1"/>
    <col min="4" max="4" width="11.421875" style="0" bestFit="1" customWidth="1"/>
    <col min="5" max="5" width="5.7109375" style="0" bestFit="1" customWidth="1"/>
    <col min="6" max="6" width="5.140625" style="0" bestFit="1" customWidth="1"/>
    <col min="7" max="7" width="9.00390625" style="0" bestFit="1" customWidth="1"/>
    <col min="8" max="8" width="7.00390625" style="0" bestFit="1" customWidth="1"/>
    <col min="9" max="9" width="8.28125" style="0" bestFit="1" customWidth="1"/>
    <col min="10" max="10" width="6.7109375" style="0" bestFit="1" customWidth="1"/>
    <col min="11" max="11" width="7.28125" style="0" bestFit="1" customWidth="1"/>
    <col min="12" max="12" width="12.00390625" style="0" bestFit="1" customWidth="1"/>
    <col min="13" max="15" width="6.8515625" style="0" bestFit="1" customWidth="1"/>
    <col min="16" max="17" width="6.28125" style="0" bestFit="1" customWidth="1"/>
    <col min="18" max="18" width="7.140625" style="0" bestFit="1" customWidth="1"/>
    <col min="19" max="19" width="10.8515625" style="0" customWidth="1"/>
    <col min="20" max="21" width="7.140625" style="0" bestFit="1" customWidth="1"/>
    <col min="22" max="22" width="6.57421875" style="0" bestFit="1" customWidth="1"/>
    <col min="23" max="24" width="10.28125" style="0" bestFit="1" customWidth="1"/>
    <col min="25" max="26" width="5.7109375" style="0" customWidth="1"/>
  </cols>
  <sheetData>
    <row r="1" ht="13.5" thickBot="1"/>
    <row r="2" spans="2:25" ht="33" thickBot="1" thickTop="1">
      <c r="B2" s="31" t="s">
        <v>397</v>
      </c>
      <c r="T2" s="449" t="s">
        <v>324</v>
      </c>
      <c r="U2" s="450"/>
      <c r="V2" s="450"/>
      <c r="W2" s="450"/>
      <c r="X2" s="450"/>
      <c r="Y2" s="451"/>
    </row>
    <row r="3" ht="13.5" thickTop="1"/>
    <row r="4" ht="13.5" thickBot="1"/>
    <row r="5" spans="2:26" ht="14.25" thickBot="1" thickTop="1">
      <c r="B5" s="104"/>
      <c r="C5" s="105"/>
      <c r="D5" s="105"/>
      <c r="E5" s="199">
        <f>+'Division 1'!E5</f>
        <v>1</v>
      </c>
      <c r="F5" s="199">
        <f>+'Division 1'!F5</f>
        <v>2</v>
      </c>
      <c r="G5" s="199">
        <f>+'Division 1'!G5</f>
        <v>3</v>
      </c>
      <c r="H5" s="199">
        <f>+'Division 1'!H5</f>
        <v>4</v>
      </c>
      <c r="I5" s="199">
        <f>+'Division 1'!I5</f>
        <v>5</v>
      </c>
      <c r="J5" s="199">
        <f>+'Division 1'!J5</f>
        <v>6</v>
      </c>
      <c r="K5" s="199">
        <f>+'Division 1'!K5</f>
        <v>7</v>
      </c>
      <c r="L5" s="199">
        <f>+'Division 1'!L5</f>
        <v>8</v>
      </c>
      <c r="M5" s="199">
        <f>+'Division 1'!M5</f>
        <v>9</v>
      </c>
      <c r="N5" s="199">
        <f>+'Division 1'!N5</f>
        <v>10</v>
      </c>
      <c r="O5" s="199">
        <f>+'Division 1'!O5</f>
        <v>11</v>
      </c>
      <c r="P5" s="199">
        <f>+'Division 1'!P5</f>
        <v>12</v>
      </c>
      <c r="Q5" s="199">
        <f>+'Division 1'!Q5</f>
        <v>13</v>
      </c>
      <c r="R5" s="199">
        <f>+'Division 1'!R5</f>
        <v>14</v>
      </c>
      <c r="S5" s="199">
        <f>+'Division 1'!S5</f>
        <v>15</v>
      </c>
      <c r="T5" s="199">
        <f>+'Division 1'!T5</f>
        <v>16</v>
      </c>
      <c r="U5" s="199">
        <f>+'Division 1'!U5</f>
        <v>17</v>
      </c>
      <c r="V5" s="199">
        <f>+'Division 1'!V5</f>
        <v>18</v>
      </c>
      <c r="W5" s="199">
        <f>+'Division 1'!W5</f>
        <v>19</v>
      </c>
      <c r="X5" s="199">
        <f>+'Division 1'!X5</f>
        <v>20</v>
      </c>
      <c r="Y5" s="75"/>
      <c r="Z5" s="76"/>
    </row>
    <row r="6" spans="2:26" ht="15" customHeight="1" thickBot="1">
      <c r="B6" s="106"/>
      <c r="C6" s="107"/>
      <c r="D6" s="108"/>
      <c r="E6" s="80" t="str">
        <f>+'Division 1'!E6</f>
        <v>Sat</v>
      </c>
      <c r="F6" s="80" t="str">
        <f>+'Division 1'!F6</f>
        <v>Sat</v>
      </c>
      <c r="G6" s="80">
        <f>+'Division 1'!G6</f>
        <v>42428</v>
      </c>
      <c r="H6" s="80">
        <f>+'Division 1'!H6</f>
        <v>42441</v>
      </c>
      <c r="I6" s="80" t="str">
        <f>+'Division 1'!I6</f>
        <v>5-19-Apr</v>
      </c>
      <c r="J6" s="80">
        <f>+'Division 1'!J6</f>
        <v>42477</v>
      </c>
      <c r="K6" s="80">
        <f>+'Division 1'!K6</f>
        <v>42511</v>
      </c>
      <c r="L6" s="80" t="str">
        <f>+'Division 1'!L6</f>
        <v>1-Jun/28Sep</v>
      </c>
      <c r="M6" s="80">
        <f>+'Division 1'!M6</f>
        <v>42533</v>
      </c>
      <c r="N6" s="80">
        <f>+'Division 1'!N6</f>
        <v>42540</v>
      </c>
      <c r="O6" s="80">
        <f>+'Division 1'!O6</f>
        <v>42554</v>
      </c>
      <c r="P6" s="80">
        <f>+'Division 1'!P6</f>
        <v>42557</v>
      </c>
      <c r="Q6" s="80">
        <f>+'Division 1'!Q6</f>
        <v>42559</v>
      </c>
      <c r="R6" s="80">
        <f>+'Division 1'!R6</f>
        <v>42585</v>
      </c>
      <c r="S6" s="80">
        <f>+'Division 1'!S6</f>
        <v>42614</v>
      </c>
      <c r="T6" s="80">
        <f>+'Division 1'!T6</f>
        <v>42617</v>
      </c>
      <c r="U6" s="80">
        <f>+'Division 1'!U6</f>
        <v>42624</v>
      </c>
      <c r="V6" s="80">
        <f>+'Division 1'!V6</f>
        <v>42652</v>
      </c>
      <c r="W6" s="80">
        <f>+'Division 1'!W6</f>
        <v>42680</v>
      </c>
      <c r="X6" s="80">
        <f>+'Division 1'!X6</f>
        <v>42750</v>
      </c>
      <c r="Y6" s="43"/>
      <c r="Z6" s="44"/>
    </row>
    <row r="7" spans="2:26" ht="91.5" customHeight="1" thickBot="1">
      <c r="B7" s="474"/>
      <c r="C7" s="475"/>
      <c r="D7" s="109"/>
      <c r="E7" s="82" t="str">
        <f>+'Division 1'!E7</f>
        <v>Huddersfield Park Run</v>
      </c>
      <c r="F7" s="82" t="str">
        <f>+'Division 1'!F7</f>
        <v>Halifax Park Run</v>
      </c>
      <c r="G7" s="82" t="str">
        <f>+'Division 1'!G7</f>
        <v>Xcountry Pudsey</v>
      </c>
      <c r="H7" s="82" t="str">
        <f>+'Division 1'!H7</f>
        <v>Dent</v>
      </c>
      <c r="I7" s="82" t="str">
        <f>+'Division 1'!I7</f>
        <v>Bunny Runs</v>
      </c>
      <c r="J7" s="82" t="str">
        <f>+'Division 1'!J7</f>
        <v>Overgate Hospice</v>
      </c>
      <c r="K7" s="82" t="str">
        <f>+'Division 1'!K7</f>
        <v>Sowerby Scorcher</v>
      </c>
      <c r="L7" s="82" t="str">
        <f>+'Division 1'!L7</f>
        <v>Track</v>
      </c>
      <c r="M7" s="82" t="str">
        <f>+'Division 1'!M7</f>
        <v>Northowram Burner</v>
      </c>
      <c r="N7" s="82" t="str">
        <f>+'Division 1'!N7</f>
        <v>Marsden</v>
      </c>
      <c r="O7" s="82" t="str">
        <f>+'Division 1'!O7</f>
        <v>Eccup</v>
      </c>
      <c r="P7" s="82" t="str">
        <f>+'Division 1'!P7</f>
        <v>Helen Windsor</v>
      </c>
      <c r="Q7" s="82" t="str">
        <f>+'Division 1'!Q7</f>
        <v>Woodland Challenge</v>
      </c>
      <c r="R7" s="82" t="str">
        <f>+'Division 1'!R7</f>
        <v>Flat Cap</v>
      </c>
      <c r="S7" s="82" t="str">
        <f>+'Division 1'!S7</f>
        <v>Hades Hill</v>
      </c>
      <c r="T7" s="82" t="str">
        <f>+'Division 1'!T7</f>
        <v>Kirkwood Hospice</v>
      </c>
      <c r="U7" s="82" t="str">
        <f>+'Division 1'!U7</f>
        <v>Yorkshireman</v>
      </c>
      <c r="V7" s="82" t="str">
        <f>+'Division 1'!V7</f>
        <v>Withins Skyline</v>
      </c>
      <c r="W7" s="82" t="str">
        <f>+'Division 1'!W7</f>
        <v>Guy Fawkes</v>
      </c>
      <c r="X7" s="82" t="str">
        <f>+'Division 1'!X7</f>
        <v>Winter Handicap</v>
      </c>
      <c r="Y7" s="460" t="s">
        <v>280</v>
      </c>
      <c r="Z7" s="468" t="s">
        <v>281</v>
      </c>
    </row>
    <row r="8" spans="2:26" s="5" customFormat="1" ht="15.75" customHeight="1" thickBot="1">
      <c r="B8" s="110"/>
      <c r="C8" s="111"/>
      <c r="D8" s="111"/>
      <c r="E8" s="85" t="str">
        <f>+'Division 1'!E8</f>
        <v>5K</v>
      </c>
      <c r="F8" s="85" t="str">
        <f>+'Division 1'!F8</f>
        <v>5K</v>
      </c>
      <c r="G8" s="85" t="str">
        <f>+'Division 1'!G8</f>
        <v>4.9M</v>
      </c>
      <c r="H8" s="85" t="str">
        <f>+'Division 1'!H8</f>
        <v>14.3M</v>
      </c>
      <c r="I8" s="85" t="str">
        <f>+'Division 1'!I8</f>
        <v>2.7M</v>
      </c>
      <c r="J8" s="85" t="str">
        <f>+'Division 1'!J8</f>
        <v>10K</v>
      </c>
      <c r="K8" s="85" t="str">
        <f>+'Division 1'!K8</f>
        <v>10K</v>
      </c>
      <c r="L8" s="85" t="str">
        <f>+'Division 1'!L8</f>
        <v>3K</v>
      </c>
      <c r="M8" s="85" t="str">
        <f>+'Division 1'!M8</f>
        <v>10K</v>
      </c>
      <c r="N8" s="85" t="str">
        <f>+'Division 1'!N8</f>
        <v>10M</v>
      </c>
      <c r="O8" s="85" t="str">
        <f>+'Division 1'!O8</f>
        <v>10M</v>
      </c>
      <c r="P8" s="85" t="str">
        <f>+'Division 1'!P8</f>
        <v>10K</v>
      </c>
      <c r="Q8" s="85" t="str">
        <f>+'Division 1'!Q8</f>
        <v>10K</v>
      </c>
      <c r="R8" s="85" t="str">
        <f>+'Division 1'!R8</f>
        <v>5M</v>
      </c>
      <c r="S8" s="85" t="str">
        <f>+'Division 1'!S8</f>
        <v>4.6M</v>
      </c>
      <c r="T8" s="85" t="str">
        <f>+'Division 1'!T8</f>
        <v>10K</v>
      </c>
      <c r="U8" s="85" t="str">
        <f>+'Division 1'!U8</f>
        <v>15M</v>
      </c>
      <c r="V8" s="85" t="str">
        <f>+'Division 1'!V8</f>
        <v>7M</v>
      </c>
      <c r="W8" s="85" t="str">
        <f>+'Division 1'!W8</f>
        <v>10M</v>
      </c>
      <c r="X8" s="85" t="str">
        <f>+'Division 1'!X8</f>
        <v>6ish</v>
      </c>
      <c r="Y8" s="460"/>
      <c r="Z8" s="468"/>
    </row>
    <row r="9" spans="2:26" s="5" customFormat="1" ht="15.75" customHeight="1" thickBot="1">
      <c r="B9" s="86" t="s">
        <v>76</v>
      </c>
      <c r="C9" s="87" t="s">
        <v>77</v>
      </c>
      <c r="D9" s="88" t="s">
        <v>78</v>
      </c>
      <c r="E9" s="89" t="str">
        <f>+'Division 1'!E9</f>
        <v>Park</v>
      </c>
      <c r="F9" s="89" t="str">
        <f>+'Division 1'!F9</f>
        <v>Park</v>
      </c>
      <c r="G9" s="89" t="str">
        <f>+'Division 1'!G9</f>
        <v>Xcountry</v>
      </c>
      <c r="H9" s="89" t="str">
        <f>+'Division 1'!H9</f>
        <v>Road</v>
      </c>
      <c r="I9" s="89" t="str">
        <f>+'Division 1'!I9</f>
        <v>Fell</v>
      </c>
      <c r="J9" s="89" t="str">
        <f>+'Division 1'!J9</f>
        <v>Road</v>
      </c>
      <c r="K9" s="89" t="str">
        <f>+'Division 1'!K9</f>
        <v>Multi</v>
      </c>
      <c r="L9" s="89" t="str">
        <f>+'Division 1'!L9</f>
        <v>Track</v>
      </c>
      <c r="M9" s="89" t="str">
        <f>+'Division 1'!M9</f>
        <v>Multi</v>
      </c>
      <c r="N9" s="89" t="str">
        <f>+'Division 1'!N9</f>
        <v>Trail</v>
      </c>
      <c r="O9" s="89" t="str">
        <f>+'Division 1'!O9</f>
        <v>Road</v>
      </c>
      <c r="P9" s="89" t="str">
        <f>+'Division 1'!P9</f>
        <v>Road</v>
      </c>
      <c r="Q9" s="89" t="str">
        <f>+'Division 1'!Q9</f>
        <v>Trail</v>
      </c>
      <c r="R9" s="89" t="str">
        <f>+'Division 1'!R9</f>
        <v>Multi</v>
      </c>
      <c r="S9" s="89" t="str">
        <f>+'Division 1'!S9</f>
        <v>Fell</v>
      </c>
      <c r="T9" s="89" t="str">
        <f>+'Division 1'!T9</f>
        <v>Multi</v>
      </c>
      <c r="U9" s="89" t="str">
        <f>+'Division 1'!U9</f>
        <v>Fell</v>
      </c>
      <c r="V9" s="89" t="str">
        <f>+'Division 1'!V9</f>
        <v>Fell</v>
      </c>
      <c r="W9" s="89" t="str">
        <f>+'Division 1'!W9</f>
        <v>Road</v>
      </c>
      <c r="X9" s="89" t="str">
        <f>+'Division 1'!X9</f>
        <v>Road</v>
      </c>
      <c r="Y9" s="454"/>
      <c r="Z9" s="469"/>
    </row>
    <row r="10" spans="2:26" ht="12.75">
      <c r="B10" s="112">
        <v>1</v>
      </c>
      <c r="C10" s="118" t="s">
        <v>238</v>
      </c>
      <c r="D10" s="118" t="s">
        <v>254</v>
      </c>
      <c r="E10" s="120"/>
      <c r="F10" s="398">
        <v>28</v>
      </c>
      <c r="G10" s="120"/>
      <c r="H10" s="120"/>
      <c r="I10" s="398">
        <v>29</v>
      </c>
      <c r="J10" s="120">
        <v>30</v>
      </c>
      <c r="K10" s="398">
        <v>29</v>
      </c>
      <c r="L10" s="120">
        <v>30</v>
      </c>
      <c r="M10" s="398">
        <v>29</v>
      </c>
      <c r="N10" s="120">
        <v>30</v>
      </c>
      <c r="O10" s="115"/>
      <c r="P10" s="115">
        <v>30</v>
      </c>
      <c r="Q10" s="115">
        <v>30</v>
      </c>
      <c r="R10" s="115">
        <v>30</v>
      </c>
      <c r="S10" s="115"/>
      <c r="T10" s="115"/>
      <c r="U10" s="115">
        <v>30</v>
      </c>
      <c r="V10" s="115"/>
      <c r="W10" s="115">
        <v>30</v>
      </c>
      <c r="X10" s="115">
        <v>29</v>
      </c>
      <c r="Y10" s="113">
        <f aca="true" t="shared" si="0" ref="Y10:Y30">COUNT(E10:X10)</f>
        <v>13</v>
      </c>
      <c r="Z10" s="117">
        <f aca="true" t="shared" si="1" ref="Z10:Z30">IF(Y10&lt;9,SUM(E10:X10),SUM(LARGE(E10:X10,1),LARGE(E10:X10,2),LARGE(E10:X10,3),LARGE(E10:X10,4),LARGE(E10:X10,5),LARGE(E10:X10,6),LARGE(E10:X10,7),LARGE(E10:X10,8),LARGE(E10:X10,9)))</f>
        <v>269</v>
      </c>
    </row>
    <row r="11" spans="2:26" ht="12.75">
      <c r="B11" s="112">
        <v>2</v>
      </c>
      <c r="C11" s="118" t="s">
        <v>129</v>
      </c>
      <c r="D11" s="118" t="s">
        <v>35</v>
      </c>
      <c r="E11" s="114"/>
      <c r="F11" s="120"/>
      <c r="G11" s="120">
        <v>30</v>
      </c>
      <c r="H11" s="120">
        <v>30</v>
      </c>
      <c r="I11" s="120">
        <v>30</v>
      </c>
      <c r="J11" s="421">
        <v>27</v>
      </c>
      <c r="K11" s="120"/>
      <c r="L11" s="120">
        <v>29</v>
      </c>
      <c r="M11" s="120"/>
      <c r="N11" s="120"/>
      <c r="O11" s="115"/>
      <c r="P11" s="115"/>
      <c r="Q11" s="115"/>
      <c r="R11" s="115"/>
      <c r="S11" s="115">
        <v>30</v>
      </c>
      <c r="T11" s="115">
        <v>30</v>
      </c>
      <c r="U11" s="115">
        <v>29</v>
      </c>
      <c r="V11" s="119"/>
      <c r="W11" s="119">
        <v>28</v>
      </c>
      <c r="X11" s="115">
        <v>30</v>
      </c>
      <c r="Y11" s="113">
        <f>COUNT(E11:X11)</f>
        <v>10</v>
      </c>
      <c r="Z11" s="117">
        <f>IF(Y11&lt;9,SUM(E11:X11),SUM(LARGE(E11:X11,1),LARGE(E11:X11,2),LARGE(E11:X11,3),LARGE(E11:X11,4),LARGE(E11:X11,5),LARGE(E11:X11,6),LARGE(E11:X11,7),LARGE(E11:X11,8),LARGE(E11:X11,9)))</f>
        <v>266</v>
      </c>
    </row>
    <row r="12" spans="2:26" ht="12.75">
      <c r="B12" s="112">
        <v>3</v>
      </c>
      <c r="C12" s="113" t="s">
        <v>93</v>
      </c>
      <c r="D12" s="113" t="s">
        <v>94</v>
      </c>
      <c r="E12" s="114">
        <v>30</v>
      </c>
      <c r="F12" s="115">
        <v>30</v>
      </c>
      <c r="G12" s="421">
        <v>25</v>
      </c>
      <c r="H12" s="421">
        <v>28</v>
      </c>
      <c r="I12" s="115">
        <v>28</v>
      </c>
      <c r="J12" s="421">
        <v>26</v>
      </c>
      <c r="K12" s="115"/>
      <c r="L12" s="115">
        <v>28</v>
      </c>
      <c r="M12" s="115">
        <v>28</v>
      </c>
      <c r="N12" s="115"/>
      <c r="O12" s="115"/>
      <c r="P12" s="115">
        <v>29</v>
      </c>
      <c r="Q12" s="115"/>
      <c r="R12" s="116">
        <v>29</v>
      </c>
      <c r="S12" s="115"/>
      <c r="T12" s="115"/>
      <c r="U12" s="115"/>
      <c r="V12" s="115"/>
      <c r="W12" s="115">
        <v>29</v>
      </c>
      <c r="X12" s="115">
        <v>28</v>
      </c>
      <c r="Y12" s="113">
        <f t="shared" si="0"/>
        <v>12</v>
      </c>
      <c r="Z12" s="117">
        <f t="shared" si="1"/>
        <v>259</v>
      </c>
    </row>
    <row r="13" spans="2:26" ht="12.75">
      <c r="B13" s="112">
        <v>4</v>
      </c>
      <c r="C13" s="310" t="s">
        <v>28</v>
      </c>
      <c r="D13" s="310" t="s">
        <v>61</v>
      </c>
      <c r="E13" s="114">
        <v>29</v>
      </c>
      <c r="F13" s="120"/>
      <c r="G13" s="120"/>
      <c r="H13" s="120"/>
      <c r="I13" s="120"/>
      <c r="J13" s="120">
        <v>21</v>
      </c>
      <c r="K13" s="120">
        <v>27</v>
      </c>
      <c r="L13" s="120">
        <v>27</v>
      </c>
      <c r="M13" s="120">
        <v>26</v>
      </c>
      <c r="N13" s="120"/>
      <c r="O13" s="115"/>
      <c r="P13" s="115">
        <v>28</v>
      </c>
      <c r="Q13" s="115"/>
      <c r="R13" s="115">
        <v>27</v>
      </c>
      <c r="S13" s="115">
        <v>29</v>
      </c>
      <c r="T13" s="115">
        <v>29</v>
      </c>
      <c r="U13" s="115"/>
      <c r="V13" s="115"/>
      <c r="W13" s="115"/>
      <c r="X13" s="115"/>
      <c r="Y13" s="113">
        <f t="shared" si="0"/>
        <v>9</v>
      </c>
      <c r="Z13" s="117">
        <f t="shared" si="1"/>
        <v>243</v>
      </c>
    </row>
    <row r="14" spans="2:26" ht="12.75">
      <c r="B14" s="112">
        <v>5</v>
      </c>
      <c r="C14" s="113" t="s">
        <v>224</v>
      </c>
      <c r="D14" s="113" t="s">
        <v>223</v>
      </c>
      <c r="E14" s="114">
        <v>17</v>
      </c>
      <c r="F14" s="120"/>
      <c r="G14" s="120">
        <v>29</v>
      </c>
      <c r="H14" s="120"/>
      <c r="I14" s="120">
        <v>26</v>
      </c>
      <c r="J14" s="120">
        <v>28</v>
      </c>
      <c r="K14" s="120">
        <v>28</v>
      </c>
      <c r="L14" s="120"/>
      <c r="M14" s="120"/>
      <c r="N14" s="120"/>
      <c r="O14" s="115"/>
      <c r="P14" s="115"/>
      <c r="Q14" s="115"/>
      <c r="R14" s="115"/>
      <c r="S14" s="115"/>
      <c r="T14" s="115"/>
      <c r="U14" s="115"/>
      <c r="V14" s="115"/>
      <c r="W14" s="115">
        <v>26</v>
      </c>
      <c r="X14" s="115"/>
      <c r="Y14" s="113">
        <f>COUNT(E14:X14)</f>
        <v>6</v>
      </c>
      <c r="Z14" s="117">
        <f>IF(Y14&lt;9,SUM(E14:X14),SUM(LARGE(E14:X14,1),LARGE(E14:X14,2),LARGE(E14:X14,3),LARGE(E14:X14,4),LARGE(E14:X14,5),LARGE(E14:X14,6),LARGE(E14:X14,7),LARGE(E14:X14,8),LARGE(E14:X14,9)))</f>
        <v>154</v>
      </c>
    </row>
    <row r="15" spans="2:26" ht="12.75">
      <c r="B15" s="112">
        <v>6</v>
      </c>
      <c r="C15" s="113" t="s">
        <v>140</v>
      </c>
      <c r="D15" s="113" t="s">
        <v>141</v>
      </c>
      <c r="E15" s="114"/>
      <c r="F15" s="120">
        <v>25</v>
      </c>
      <c r="G15" s="120"/>
      <c r="H15" s="120"/>
      <c r="I15" s="120"/>
      <c r="J15" s="120"/>
      <c r="K15" s="120"/>
      <c r="L15" s="120"/>
      <c r="M15" s="120"/>
      <c r="N15" s="120">
        <v>29</v>
      </c>
      <c r="O15" s="115"/>
      <c r="P15" s="115"/>
      <c r="Q15" s="115"/>
      <c r="R15" s="115"/>
      <c r="S15" s="115">
        <v>28</v>
      </c>
      <c r="T15" s="115">
        <v>28</v>
      </c>
      <c r="U15" s="115"/>
      <c r="V15" s="115"/>
      <c r="W15" s="115"/>
      <c r="X15" s="115">
        <v>27</v>
      </c>
      <c r="Y15" s="121">
        <f>COUNT(E15:X15)</f>
        <v>5</v>
      </c>
      <c r="Z15" s="117">
        <f>IF(Y15&lt;9,SUM(E15:X15),SUM(LARGE(E15:X15,1),LARGE(E15:X15,2),LARGE(E15:X15,3),LARGE(E15:X15,4),LARGE(E15:X15,5),LARGE(E15:X15,6),LARGE(E15:X15,7),LARGE(E15:X15,8),LARGE(E15:X15,9)))</f>
        <v>137</v>
      </c>
    </row>
    <row r="16" spans="2:26" ht="12.75">
      <c r="B16" s="112">
        <v>7</v>
      </c>
      <c r="C16" s="113" t="s">
        <v>228</v>
      </c>
      <c r="D16" s="113" t="s">
        <v>227</v>
      </c>
      <c r="E16" s="114">
        <v>20</v>
      </c>
      <c r="F16" s="120">
        <v>29</v>
      </c>
      <c r="G16" s="120">
        <v>27</v>
      </c>
      <c r="H16" s="120"/>
      <c r="I16" s="120"/>
      <c r="J16" s="120"/>
      <c r="K16" s="120">
        <v>30</v>
      </c>
      <c r="L16" s="120"/>
      <c r="M16" s="120">
        <v>30</v>
      </c>
      <c r="N16" s="120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21">
        <f t="shared" si="0"/>
        <v>5</v>
      </c>
      <c r="Z16" s="117">
        <f t="shared" si="1"/>
        <v>136</v>
      </c>
    </row>
    <row r="17" spans="2:26" ht="12.75">
      <c r="B17" s="112">
        <v>8</v>
      </c>
      <c r="C17" s="113" t="s">
        <v>331</v>
      </c>
      <c r="D17" s="113" t="s">
        <v>332</v>
      </c>
      <c r="E17" s="114">
        <v>27</v>
      </c>
      <c r="F17" s="120">
        <v>23</v>
      </c>
      <c r="G17" s="120"/>
      <c r="H17" s="120"/>
      <c r="I17" s="120"/>
      <c r="J17" s="120"/>
      <c r="K17" s="120"/>
      <c r="L17" s="120"/>
      <c r="M17" s="120"/>
      <c r="N17" s="120"/>
      <c r="O17" s="115"/>
      <c r="P17" s="115"/>
      <c r="Q17" s="115">
        <v>29</v>
      </c>
      <c r="R17" s="115">
        <v>28</v>
      </c>
      <c r="S17" s="115"/>
      <c r="T17" s="115"/>
      <c r="U17" s="115"/>
      <c r="V17" s="115"/>
      <c r="W17" s="115">
        <v>27</v>
      </c>
      <c r="X17" s="115"/>
      <c r="Y17" s="113">
        <f>COUNT(E17:X17)</f>
        <v>5</v>
      </c>
      <c r="Z17" s="117">
        <f>IF(Y17&lt;9,SUM(E17:X17),SUM(LARGE(E17:X17,1),LARGE(E17:X17,2),LARGE(E17:X17,3),LARGE(E17:X17,4),LARGE(E17:X17,5),LARGE(E17:X17,6),LARGE(E17:X17,7),LARGE(E17:X17,8),LARGE(E17:X17,9)))</f>
        <v>134</v>
      </c>
    </row>
    <row r="18" spans="2:26" ht="12.75">
      <c r="B18" s="112">
        <v>9</v>
      </c>
      <c r="C18" s="118" t="s">
        <v>407</v>
      </c>
      <c r="D18" s="118" t="s">
        <v>42</v>
      </c>
      <c r="E18" s="114">
        <v>28</v>
      </c>
      <c r="F18" s="120"/>
      <c r="G18" s="120"/>
      <c r="H18" s="120">
        <v>29</v>
      </c>
      <c r="I18" s="120">
        <v>25</v>
      </c>
      <c r="J18" s="120">
        <v>23</v>
      </c>
      <c r="K18" s="120"/>
      <c r="L18" s="120"/>
      <c r="M18" s="120"/>
      <c r="N18" s="120"/>
      <c r="O18" s="115"/>
      <c r="P18" s="115"/>
      <c r="Q18" s="115">
        <v>28</v>
      </c>
      <c r="R18" s="115"/>
      <c r="S18" s="115"/>
      <c r="T18" s="115"/>
      <c r="U18" s="115"/>
      <c r="V18" s="119"/>
      <c r="W18" s="119"/>
      <c r="X18" s="115"/>
      <c r="Y18" s="113">
        <f t="shared" si="0"/>
        <v>5</v>
      </c>
      <c r="Z18" s="117">
        <f t="shared" si="1"/>
        <v>133</v>
      </c>
    </row>
    <row r="19" spans="2:26" ht="12.75">
      <c r="B19" s="112">
        <v>10</v>
      </c>
      <c r="C19" s="310" t="s">
        <v>226</v>
      </c>
      <c r="D19" s="310" t="s">
        <v>225</v>
      </c>
      <c r="E19" s="114">
        <v>17</v>
      </c>
      <c r="F19" s="120"/>
      <c r="G19" s="120">
        <v>28</v>
      </c>
      <c r="H19" s="120"/>
      <c r="I19" s="120">
        <v>27</v>
      </c>
      <c r="J19" s="120">
        <v>29</v>
      </c>
      <c r="K19" s="120"/>
      <c r="L19" s="120"/>
      <c r="M19" s="120"/>
      <c r="N19" s="120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3">
        <f t="shared" si="0"/>
        <v>4</v>
      </c>
      <c r="Z19" s="117">
        <f t="shared" si="1"/>
        <v>101</v>
      </c>
    </row>
    <row r="20" spans="2:26" ht="12.75">
      <c r="B20" s="112">
        <v>11</v>
      </c>
      <c r="C20" s="113" t="s">
        <v>229</v>
      </c>
      <c r="D20" s="113" t="s">
        <v>200</v>
      </c>
      <c r="E20" s="114"/>
      <c r="F20" s="120"/>
      <c r="G20" s="120">
        <v>26</v>
      </c>
      <c r="H20" s="120"/>
      <c r="I20" s="120">
        <v>23</v>
      </c>
      <c r="J20" s="120">
        <v>25</v>
      </c>
      <c r="K20" s="120"/>
      <c r="L20" s="120"/>
      <c r="M20" s="120"/>
      <c r="N20" s="120"/>
      <c r="O20" s="115"/>
      <c r="P20" s="115"/>
      <c r="Q20" s="115"/>
      <c r="R20" s="115"/>
      <c r="S20" s="115"/>
      <c r="T20" s="115"/>
      <c r="U20" s="115"/>
      <c r="V20" s="115"/>
      <c r="W20" s="115">
        <v>25</v>
      </c>
      <c r="X20" s="115"/>
      <c r="Y20" s="113">
        <f>COUNT(E20:X20)</f>
        <v>4</v>
      </c>
      <c r="Z20" s="117">
        <f>IF(Y20&lt;9,SUM(E20:X20),SUM(LARGE(E20:X20,1),LARGE(E20:X20,2),LARGE(E20:X20,3),LARGE(E20:X20,4),LARGE(E20:X20,5),LARGE(E20:X20,6),LARGE(E20:X20,7),LARGE(E20:X20,8),LARGE(E20:X20,9)))</f>
        <v>99</v>
      </c>
    </row>
    <row r="21" spans="2:26" ht="12.75">
      <c r="B21" s="112">
        <v>12</v>
      </c>
      <c r="C21" s="310" t="s">
        <v>274</v>
      </c>
      <c r="D21" s="310" t="s">
        <v>104</v>
      </c>
      <c r="E21" s="114">
        <v>21</v>
      </c>
      <c r="F21" s="120"/>
      <c r="G21" s="120"/>
      <c r="H21" s="120"/>
      <c r="I21" s="120">
        <v>24</v>
      </c>
      <c r="J21" s="120">
        <v>22</v>
      </c>
      <c r="K21" s="120"/>
      <c r="L21" s="120"/>
      <c r="M21" s="120">
        <v>27</v>
      </c>
      <c r="N21" s="120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21">
        <f t="shared" si="0"/>
        <v>4</v>
      </c>
      <c r="Z21" s="117">
        <f t="shared" si="1"/>
        <v>94</v>
      </c>
    </row>
    <row r="22" spans="2:26" ht="12.75">
      <c r="B22" s="112">
        <v>13</v>
      </c>
      <c r="C22" s="113" t="s">
        <v>82</v>
      </c>
      <c r="D22" s="113" t="s">
        <v>83</v>
      </c>
      <c r="E22" s="114">
        <v>24</v>
      </c>
      <c r="F22" s="120">
        <v>26</v>
      </c>
      <c r="G22" s="120"/>
      <c r="H22" s="120"/>
      <c r="I22" s="120"/>
      <c r="J22" s="120">
        <v>25</v>
      </c>
      <c r="K22" s="120"/>
      <c r="L22" s="120"/>
      <c r="M22" s="120"/>
      <c r="N22" s="120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21">
        <f>COUNT(E22:X22)</f>
        <v>3</v>
      </c>
      <c r="Z22" s="117">
        <f>IF(Y22&lt;9,SUM(E22:X22),SUM(LARGE(E22:X22,1),LARGE(E22:X22,2),LARGE(E22:X22,3),LARGE(E22:X22,4),LARGE(E22:X22,5),LARGE(E22:X22,6),LARGE(E22:X22,7),LARGE(E22:X22,8),LARGE(E22:X22,9)))</f>
        <v>75</v>
      </c>
    </row>
    <row r="23" spans="2:26" ht="12.75">
      <c r="B23" s="112">
        <v>14</v>
      </c>
      <c r="C23" s="113" t="s">
        <v>159</v>
      </c>
      <c r="D23" s="113" t="s">
        <v>160</v>
      </c>
      <c r="E23" s="114">
        <v>25</v>
      </c>
      <c r="F23" s="120">
        <v>27</v>
      </c>
      <c r="G23" s="120"/>
      <c r="H23" s="120"/>
      <c r="I23" s="120"/>
      <c r="J23" s="120"/>
      <c r="K23" s="120"/>
      <c r="L23" s="120"/>
      <c r="M23" s="120"/>
      <c r="N23" s="120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3">
        <f t="shared" si="0"/>
        <v>2</v>
      </c>
      <c r="Z23" s="117">
        <f t="shared" si="1"/>
        <v>52</v>
      </c>
    </row>
    <row r="24" spans="2:26" ht="12.75">
      <c r="B24" s="112">
        <v>15</v>
      </c>
      <c r="C24" s="113" t="s">
        <v>18</v>
      </c>
      <c r="D24" s="113" t="s">
        <v>247</v>
      </c>
      <c r="E24" s="114">
        <v>22</v>
      </c>
      <c r="F24" s="114">
        <v>24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21">
        <f t="shared" si="0"/>
        <v>2</v>
      </c>
      <c r="Z24" s="117">
        <f t="shared" si="1"/>
        <v>46</v>
      </c>
    </row>
    <row r="25" spans="2:26" ht="12.75">
      <c r="B25" s="112">
        <v>16</v>
      </c>
      <c r="C25" s="310" t="s">
        <v>23</v>
      </c>
      <c r="D25" s="310" t="s">
        <v>146</v>
      </c>
      <c r="E25" s="114">
        <v>26</v>
      </c>
      <c r="F25" s="114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21">
        <f t="shared" si="0"/>
        <v>1</v>
      </c>
      <c r="Z25" s="117">
        <f t="shared" si="1"/>
        <v>26</v>
      </c>
    </row>
    <row r="26" spans="2:26" ht="12.75">
      <c r="B26" s="112">
        <v>17</v>
      </c>
      <c r="C26" s="113" t="s">
        <v>16</v>
      </c>
      <c r="D26" s="113" t="s">
        <v>49</v>
      </c>
      <c r="E26" s="114">
        <v>23</v>
      </c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21">
        <f t="shared" si="0"/>
        <v>1</v>
      </c>
      <c r="Z26" s="117">
        <f t="shared" si="1"/>
        <v>23</v>
      </c>
    </row>
    <row r="27" spans="2:26" ht="12.75">
      <c r="B27" s="112">
        <v>18</v>
      </c>
      <c r="C27" s="113" t="s">
        <v>129</v>
      </c>
      <c r="D27" s="113" t="s">
        <v>245</v>
      </c>
      <c r="E27" s="114">
        <v>19</v>
      </c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21">
        <f t="shared" si="0"/>
        <v>1</v>
      </c>
      <c r="Z27" s="117">
        <f t="shared" si="1"/>
        <v>19</v>
      </c>
    </row>
    <row r="28" spans="2:26" ht="12.75">
      <c r="B28" s="112">
        <v>19</v>
      </c>
      <c r="C28" s="113" t="s">
        <v>86</v>
      </c>
      <c r="D28" s="113" t="s">
        <v>111</v>
      </c>
      <c r="E28" s="114">
        <v>18</v>
      </c>
      <c r="F28" s="114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21">
        <f t="shared" si="0"/>
        <v>1</v>
      </c>
      <c r="Z28" s="117">
        <f t="shared" si="1"/>
        <v>18</v>
      </c>
    </row>
    <row r="29" spans="2:26" ht="12.75">
      <c r="B29" s="112" t="s">
        <v>520</v>
      </c>
      <c r="C29" s="113" t="s">
        <v>205</v>
      </c>
      <c r="D29" s="113" t="s">
        <v>305</v>
      </c>
      <c r="E29" s="114"/>
      <c r="F29" s="114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21">
        <f t="shared" si="0"/>
        <v>0</v>
      </c>
      <c r="Z29" s="117">
        <f t="shared" si="1"/>
        <v>0</v>
      </c>
    </row>
    <row r="30" spans="2:26" ht="13.5" thickBot="1">
      <c r="B30" s="312" t="s">
        <v>520</v>
      </c>
      <c r="C30" s="322" t="s">
        <v>66</v>
      </c>
      <c r="D30" s="322" t="s">
        <v>295</v>
      </c>
      <c r="E30" s="122"/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4"/>
      <c r="Y30" s="125">
        <f t="shared" si="0"/>
        <v>0</v>
      </c>
      <c r="Z30" s="126">
        <f t="shared" si="1"/>
        <v>0</v>
      </c>
    </row>
    <row r="31" ht="13.5" thickTop="1"/>
  </sheetData>
  <sheetProtection/>
  <mergeCells count="4">
    <mergeCell ref="T2:Y2"/>
    <mergeCell ref="B7:C7"/>
    <mergeCell ref="Y7:Y9"/>
    <mergeCell ref="Z7:Z9"/>
  </mergeCells>
  <conditionalFormatting sqref="E31:Y32">
    <cfRule type="cellIs" priority="8" dxfId="8" operator="equal" stopIfTrue="1">
      <formula>20</formula>
    </cfRule>
  </conditionalFormatting>
  <conditionalFormatting sqref="Z31:Z32 Y10:Y31">
    <cfRule type="cellIs" priority="7" dxfId="0" operator="greaterThan" stopIfTrue="1">
      <formula>9</formula>
    </cfRule>
  </conditionalFormatting>
  <conditionalFormatting sqref="E10:X30">
    <cfRule type="cellIs" priority="6" dxfId="0" operator="equal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Z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13.00390625" style="0" bestFit="1" customWidth="1"/>
    <col min="4" max="4" width="13.57421875" style="0" bestFit="1" customWidth="1"/>
    <col min="5" max="5" width="5.7109375" style="0" bestFit="1" customWidth="1"/>
    <col min="6" max="6" width="5.140625" style="0" bestFit="1" customWidth="1"/>
    <col min="7" max="7" width="9.00390625" style="0" bestFit="1" customWidth="1"/>
    <col min="8" max="8" width="7.00390625" style="0" bestFit="1" customWidth="1"/>
    <col min="9" max="9" width="8.28125" style="0" bestFit="1" customWidth="1"/>
    <col min="10" max="10" width="6.7109375" style="0" bestFit="1" customWidth="1"/>
    <col min="11" max="11" width="7.28125" style="0" bestFit="1" customWidth="1"/>
    <col min="12" max="12" width="12.00390625" style="0" bestFit="1" customWidth="1"/>
    <col min="13" max="15" width="6.8515625" style="0" bestFit="1" customWidth="1"/>
    <col min="16" max="17" width="6.28125" style="0" bestFit="1" customWidth="1"/>
    <col min="18" max="18" width="7.140625" style="0" bestFit="1" customWidth="1"/>
    <col min="19" max="19" width="10.8515625" style="0" customWidth="1"/>
    <col min="20" max="21" width="7.140625" style="0" bestFit="1" customWidth="1"/>
    <col min="22" max="22" width="6.57421875" style="0" bestFit="1" customWidth="1"/>
    <col min="23" max="24" width="10.28125" style="0" bestFit="1" customWidth="1"/>
    <col min="25" max="26" width="5.7109375" style="0" customWidth="1"/>
  </cols>
  <sheetData>
    <row r="1" ht="13.5" thickBot="1"/>
    <row r="2" spans="2:25" ht="33" thickBot="1" thickTop="1">
      <c r="B2" s="31" t="s">
        <v>398</v>
      </c>
      <c r="T2" s="449" t="s">
        <v>324</v>
      </c>
      <c r="U2" s="450"/>
      <c r="V2" s="450"/>
      <c r="W2" s="450"/>
      <c r="X2" s="450"/>
      <c r="Y2" s="451"/>
    </row>
    <row r="3" ht="13.5" thickTop="1"/>
    <row r="4" ht="13.5" thickBot="1"/>
    <row r="5" spans="2:26" ht="14.25" thickBot="1" thickTop="1">
      <c r="B5" s="73"/>
      <c r="C5" s="74"/>
      <c r="D5" s="74"/>
      <c r="E5" s="199">
        <f>+'Division 1'!E5</f>
        <v>1</v>
      </c>
      <c r="F5" s="199">
        <f>+'Division 1'!F5</f>
        <v>2</v>
      </c>
      <c r="G5" s="199">
        <f>+'Division 1'!G5</f>
        <v>3</v>
      </c>
      <c r="H5" s="199">
        <f>+'Division 1'!H5</f>
        <v>4</v>
      </c>
      <c r="I5" s="199">
        <f>+'Division 1'!I5</f>
        <v>5</v>
      </c>
      <c r="J5" s="199">
        <f>+'Division 1'!J5</f>
        <v>6</v>
      </c>
      <c r="K5" s="199">
        <f>+'Division 1'!K5</f>
        <v>7</v>
      </c>
      <c r="L5" s="199">
        <f>+'Division 1'!L5</f>
        <v>8</v>
      </c>
      <c r="M5" s="199">
        <f>+'Division 1'!M5</f>
        <v>9</v>
      </c>
      <c r="N5" s="199">
        <f>+'Division 1'!N5</f>
        <v>10</v>
      </c>
      <c r="O5" s="199">
        <f>+'Division 1'!O5</f>
        <v>11</v>
      </c>
      <c r="P5" s="199">
        <f>+'Division 1'!P5</f>
        <v>12</v>
      </c>
      <c r="Q5" s="199">
        <f>+'Division 1'!Q5</f>
        <v>13</v>
      </c>
      <c r="R5" s="199">
        <f>+'Division 1'!R5</f>
        <v>14</v>
      </c>
      <c r="S5" s="199">
        <f>+'Division 1'!S5</f>
        <v>15</v>
      </c>
      <c r="T5" s="199">
        <f>+'Division 1'!T5</f>
        <v>16</v>
      </c>
      <c r="U5" s="199">
        <f>+'Division 1'!U5</f>
        <v>17</v>
      </c>
      <c r="V5" s="199">
        <f>+'Division 1'!V5</f>
        <v>18</v>
      </c>
      <c r="W5" s="199">
        <f>+'Division 1'!W5</f>
        <v>19</v>
      </c>
      <c r="X5" s="199">
        <f>+'Division 1'!X5</f>
        <v>20</v>
      </c>
      <c r="Y5" s="75"/>
      <c r="Z5" s="76"/>
    </row>
    <row r="6" spans="2:26" ht="15" customHeight="1" thickBot="1">
      <c r="B6" s="77"/>
      <c r="C6" s="78"/>
      <c r="D6" s="79"/>
      <c r="E6" s="80" t="str">
        <f>+'Division 1'!E6</f>
        <v>Sat</v>
      </c>
      <c r="F6" s="80" t="str">
        <f>+'Division 1'!F6</f>
        <v>Sat</v>
      </c>
      <c r="G6" s="80">
        <f>+'Division 1'!G6</f>
        <v>42428</v>
      </c>
      <c r="H6" s="80">
        <f>+'Division 1'!H6</f>
        <v>42441</v>
      </c>
      <c r="I6" s="80" t="str">
        <f>+'Division 1'!I6</f>
        <v>5-19-Apr</v>
      </c>
      <c r="J6" s="80">
        <f>+'Division 1'!J6</f>
        <v>42477</v>
      </c>
      <c r="K6" s="80">
        <f>+'Division 1'!K6</f>
        <v>42511</v>
      </c>
      <c r="L6" s="80" t="str">
        <f>+'Division 1'!L6</f>
        <v>1-Jun/28Sep</v>
      </c>
      <c r="M6" s="80">
        <f>+'Division 1'!M6</f>
        <v>42533</v>
      </c>
      <c r="N6" s="80">
        <f>+'Division 1'!N6</f>
        <v>42540</v>
      </c>
      <c r="O6" s="80">
        <f>+'Division 1'!O6</f>
        <v>42554</v>
      </c>
      <c r="P6" s="80">
        <f>+'Division 1'!P6</f>
        <v>42557</v>
      </c>
      <c r="Q6" s="80">
        <f>+'Division 1'!Q6</f>
        <v>42559</v>
      </c>
      <c r="R6" s="80">
        <f>+'Division 1'!R6</f>
        <v>42585</v>
      </c>
      <c r="S6" s="80">
        <f>+'Division 1'!S6</f>
        <v>42614</v>
      </c>
      <c r="T6" s="80">
        <f>+'Division 1'!T6</f>
        <v>42617</v>
      </c>
      <c r="U6" s="80">
        <f>+'Division 1'!U6</f>
        <v>42624</v>
      </c>
      <c r="V6" s="80">
        <f>+'Division 1'!V6</f>
        <v>42652</v>
      </c>
      <c r="W6" s="80">
        <f>+'Division 1'!W6</f>
        <v>42680</v>
      </c>
      <c r="X6" s="80">
        <f>+'Division 1'!X6</f>
        <v>42750</v>
      </c>
      <c r="Y6" s="43"/>
      <c r="Z6" s="44"/>
    </row>
    <row r="7" spans="2:26" ht="91.5" customHeight="1" thickBot="1">
      <c r="B7" s="476"/>
      <c r="C7" s="477"/>
      <c r="D7" s="81"/>
      <c r="E7" s="82" t="str">
        <f>+'Division 1'!E7</f>
        <v>Huddersfield Park Run</v>
      </c>
      <c r="F7" s="82" t="str">
        <f>+'Division 1'!F7</f>
        <v>Halifax Park Run</v>
      </c>
      <c r="G7" s="82" t="str">
        <f>+'Division 1'!G7</f>
        <v>Xcountry Pudsey</v>
      </c>
      <c r="H7" s="82" t="str">
        <f>+'Division 1'!H7</f>
        <v>Dent</v>
      </c>
      <c r="I7" s="82" t="str">
        <f>+'Division 1'!I7</f>
        <v>Bunny Runs</v>
      </c>
      <c r="J7" s="82" t="str">
        <f>+'Division 1'!J7</f>
        <v>Overgate Hospice</v>
      </c>
      <c r="K7" s="82" t="str">
        <f>+'Division 1'!K7</f>
        <v>Sowerby Scorcher</v>
      </c>
      <c r="L7" s="82" t="str">
        <f>+'Division 1'!L7</f>
        <v>Track</v>
      </c>
      <c r="M7" s="82" t="str">
        <f>+'Division 1'!M7</f>
        <v>Northowram Burner</v>
      </c>
      <c r="N7" s="82" t="str">
        <f>+'Division 1'!N7</f>
        <v>Marsden</v>
      </c>
      <c r="O7" s="82" t="str">
        <f>+'Division 1'!O7</f>
        <v>Eccup</v>
      </c>
      <c r="P7" s="82" t="str">
        <f>+'Division 1'!P7</f>
        <v>Helen Windsor</v>
      </c>
      <c r="Q7" s="82" t="str">
        <f>+'Division 1'!Q7</f>
        <v>Woodland Challenge</v>
      </c>
      <c r="R7" s="82" t="str">
        <f>+'Division 1'!R7</f>
        <v>Flat Cap</v>
      </c>
      <c r="S7" s="82" t="str">
        <f>+'Division 1'!S7</f>
        <v>Hades Hill</v>
      </c>
      <c r="T7" s="82" t="str">
        <f>+'Division 1'!T7</f>
        <v>Kirkwood Hospice</v>
      </c>
      <c r="U7" s="82" t="str">
        <f>+'Division 1'!U7</f>
        <v>Yorkshireman</v>
      </c>
      <c r="V7" s="82" t="str">
        <f>+'Division 1'!V7</f>
        <v>Withins Skyline</v>
      </c>
      <c r="W7" s="82" t="str">
        <f>+'Division 1'!W7</f>
        <v>Guy Fawkes</v>
      </c>
      <c r="X7" s="82" t="str">
        <f>+'Division 1'!X7</f>
        <v>Winter Handicap</v>
      </c>
      <c r="Y7" s="460" t="s">
        <v>280</v>
      </c>
      <c r="Z7" s="468" t="s">
        <v>281</v>
      </c>
    </row>
    <row r="8" spans="2:26" s="5" customFormat="1" ht="15.75" customHeight="1" thickBot="1">
      <c r="B8" s="83"/>
      <c r="C8" s="84"/>
      <c r="D8" s="84"/>
      <c r="E8" s="85" t="str">
        <f>+'Division 1'!E8</f>
        <v>5K</v>
      </c>
      <c r="F8" s="85" t="str">
        <f>+'Division 1'!F8</f>
        <v>5K</v>
      </c>
      <c r="G8" s="85" t="str">
        <f>+'Division 1'!G8</f>
        <v>4.9M</v>
      </c>
      <c r="H8" s="85" t="str">
        <f>+'Division 1'!H8</f>
        <v>14.3M</v>
      </c>
      <c r="I8" s="85" t="str">
        <f>+'Division 1'!I8</f>
        <v>2.7M</v>
      </c>
      <c r="J8" s="85" t="str">
        <f>+'Division 1'!J8</f>
        <v>10K</v>
      </c>
      <c r="K8" s="85" t="str">
        <f>+'Division 1'!K8</f>
        <v>10K</v>
      </c>
      <c r="L8" s="85" t="str">
        <f>+'Division 1'!L8</f>
        <v>3K</v>
      </c>
      <c r="M8" s="85" t="str">
        <f>+'Division 1'!M8</f>
        <v>10K</v>
      </c>
      <c r="N8" s="85" t="str">
        <f>+'Division 1'!N8</f>
        <v>10M</v>
      </c>
      <c r="O8" s="85" t="str">
        <f>+'Division 1'!O8</f>
        <v>10M</v>
      </c>
      <c r="P8" s="85" t="str">
        <f>+'Division 1'!P8</f>
        <v>10K</v>
      </c>
      <c r="Q8" s="85" t="str">
        <f>+'Division 1'!Q8</f>
        <v>10K</v>
      </c>
      <c r="R8" s="85" t="str">
        <f>+'Division 1'!R8</f>
        <v>5M</v>
      </c>
      <c r="S8" s="85" t="str">
        <f>+'Division 1'!S8</f>
        <v>4.6M</v>
      </c>
      <c r="T8" s="85" t="str">
        <f>+'Division 1'!T8</f>
        <v>10K</v>
      </c>
      <c r="U8" s="85" t="str">
        <f>+'Division 1'!U8</f>
        <v>15M</v>
      </c>
      <c r="V8" s="85" t="str">
        <f>+'Division 1'!V8</f>
        <v>7M</v>
      </c>
      <c r="W8" s="85" t="str">
        <f>+'Division 1'!W8</f>
        <v>10M</v>
      </c>
      <c r="X8" s="85" t="str">
        <f>+'Division 1'!X8</f>
        <v>6ish</v>
      </c>
      <c r="Y8" s="460"/>
      <c r="Z8" s="468"/>
    </row>
    <row r="9" spans="2:26" s="5" customFormat="1" ht="15.75" customHeight="1" thickBot="1">
      <c r="B9" s="86" t="s">
        <v>76</v>
      </c>
      <c r="C9" s="87" t="s">
        <v>77</v>
      </c>
      <c r="D9" s="88" t="s">
        <v>78</v>
      </c>
      <c r="E9" s="89" t="str">
        <f>+'Division 1'!E9</f>
        <v>Park</v>
      </c>
      <c r="F9" s="89" t="str">
        <f>+'Division 1'!F9</f>
        <v>Park</v>
      </c>
      <c r="G9" s="89" t="str">
        <f>+'Division 1'!G9</f>
        <v>Xcountry</v>
      </c>
      <c r="H9" s="89" t="str">
        <f>+'Division 1'!H9</f>
        <v>Road</v>
      </c>
      <c r="I9" s="89" t="str">
        <f>+'Division 1'!I9</f>
        <v>Fell</v>
      </c>
      <c r="J9" s="89" t="str">
        <f>+'Division 1'!J9</f>
        <v>Road</v>
      </c>
      <c r="K9" s="89" t="str">
        <f>+'Division 1'!K9</f>
        <v>Multi</v>
      </c>
      <c r="L9" s="89" t="str">
        <f>+'Division 1'!L9</f>
        <v>Track</v>
      </c>
      <c r="M9" s="89" t="str">
        <f>+'Division 1'!M9</f>
        <v>Multi</v>
      </c>
      <c r="N9" s="89" t="str">
        <f>+'Division 1'!N9</f>
        <v>Trail</v>
      </c>
      <c r="O9" s="89" t="str">
        <f>+'Division 1'!O9</f>
        <v>Road</v>
      </c>
      <c r="P9" s="89" t="str">
        <f>+'Division 1'!P9</f>
        <v>Road</v>
      </c>
      <c r="Q9" s="89" t="str">
        <f>+'Division 1'!Q9</f>
        <v>Trail</v>
      </c>
      <c r="R9" s="89" t="str">
        <f>+'Division 1'!R9</f>
        <v>Multi</v>
      </c>
      <c r="S9" s="89" t="str">
        <f>+'Division 1'!S9</f>
        <v>Fell</v>
      </c>
      <c r="T9" s="89" t="str">
        <f>+'Division 1'!T9</f>
        <v>Multi</v>
      </c>
      <c r="U9" s="89" t="str">
        <f>+'Division 1'!U9</f>
        <v>Fell</v>
      </c>
      <c r="V9" s="89" t="str">
        <f>+'Division 1'!V9</f>
        <v>Fell</v>
      </c>
      <c r="W9" s="89" t="str">
        <f>+'Division 1'!W9</f>
        <v>Road</v>
      </c>
      <c r="X9" s="89" t="str">
        <f>+'Division 1'!X9</f>
        <v>Road</v>
      </c>
      <c r="Y9" s="454"/>
      <c r="Z9" s="469"/>
    </row>
    <row r="10" spans="2:26" ht="12.75">
      <c r="B10" s="90">
        <v>1</v>
      </c>
      <c r="C10" s="91" t="s">
        <v>157</v>
      </c>
      <c r="D10" s="91" t="s">
        <v>158</v>
      </c>
      <c r="E10" s="400"/>
      <c r="F10" s="93">
        <v>29</v>
      </c>
      <c r="G10" s="403">
        <v>26</v>
      </c>
      <c r="H10" s="93">
        <v>30</v>
      </c>
      <c r="I10" s="93">
        <v>30</v>
      </c>
      <c r="J10" s="403">
        <v>27</v>
      </c>
      <c r="K10" s="93"/>
      <c r="L10" s="93">
        <v>30</v>
      </c>
      <c r="M10" s="93">
        <v>29</v>
      </c>
      <c r="N10" s="93">
        <v>30</v>
      </c>
      <c r="O10" s="93">
        <v>30</v>
      </c>
      <c r="P10" s="402"/>
      <c r="Q10" s="93"/>
      <c r="R10" s="93">
        <v>29</v>
      </c>
      <c r="S10" s="93"/>
      <c r="T10" s="403">
        <v>28</v>
      </c>
      <c r="U10" s="93"/>
      <c r="V10" s="93"/>
      <c r="W10" s="93">
        <v>30</v>
      </c>
      <c r="X10" s="403">
        <v>28</v>
      </c>
      <c r="Y10" s="91">
        <f aca="true" t="shared" si="0" ref="Y10:Y31">COUNT(E10:X10)</f>
        <v>13</v>
      </c>
      <c r="Z10" s="95">
        <f aca="true" t="shared" si="1" ref="Z10:Z31">IF(Y10&lt;9,SUM(E10:X10),SUM(LARGE(E10:X10,1),LARGE(E10:X10,2),LARGE(E10:X10,3),LARGE(E10:X10,4),LARGE(E10:X10,5),LARGE(E10:X10,6),LARGE(E10:X10,7),LARGE(E10:X10,8),LARGE(E10:X10,9)))</f>
        <v>267</v>
      </c>
    </row>
    <row r="11" spans="2:26" ht="12.75">
      <c r="B11" s="90">
        <v>2</v>
      </c>
      <c r="C11" s="96" t="s">
        <v>15</v>
      </c>
      <c r="D11" s="96" t="s">
        <v>47</v>
      </c>
      <c r="E11" s="92">
        <v>29</v>
      </c>
      <c r="F11" s="93">
        <v>28</v>
      </c>
      <c r="G11" s="93"/>
      <c r="H11" s="93"/>
      <c r="I11" s="403">
        <v>24</v>
      </c>
      <c r="J11" s="93">
        <v>29</v>
      </c>
      <c r="K11" s="93">
        <v>30</v>
      </c>
      <c r="L11" s="93">
        <v>29</v>
      </c>
      <c r="M11" s="93"/>
      <c r="N11" s="93"/>
      <c r="O11" s="93">
        <v>29</v>
      </c>
      <c r="P11" s="93">
        <v>30</v>
      </c>
      <c r="Q11" s="93"/>
      <c r="R11" s="93"/>
      <c r="S11" s="93"/>
      <c r="T11" s="93">
        <v>29</v>
      </c>
      <c r="U11" s="93"/>
      <c r="V11" s="93"/>
      <c r="W11" s="93"/>
      <c r="X11" s="93">
        <v>24</v>
      </c>
      <c r="Y11" s="97">
        <f t="shared" si="0"/>
        <v>10</v>
      </c>
      <c r="Z11" s="95">
        <f t="shared" si="1"/>
        <v>257</v>
      </c>
    </row>
    <row r="12" spans="2:26" ht="12.75">
      <c r="B12" s="90">
        <v>3</v>
      </c>
      <c r="C12" s="91" t="s">
        <v>327</v>
      </c>
      <c r="D12" s="91" t="s">
        <v>125</v>
      </c>
      <c r="E12" s="401">
        <v>21</v>
      </c>
      <c r="F12" s="403">
        <v>23</v>
      </c>
      <c r="G12" s="93">
        <v>30</v>
      </c>
      <c r="H12" s="93">
        <v>28</v>
      </c>
      <c r="I12" s="93">
        <v>28</v>
      </c>
      <c r="J12" s="403">
        <v>25</v>
      </c>
      <c r="K12" s="93">
        <v>28</v>
      </c>
      <c r="L12" s="403">
        <v>27</v>
      </c>
      <c r="M12" s="93">
        <v>28</v>
      </c>
      <c r="N12" s="93"/>
      <c r="O12" s="399"/>
      <c r="P12" s="403">
        <v>24</v>
      </c>
      <c r="Q12" s="93">
        <v>30</v>
      </c>
      <c r="R12" s="93">
        <v>27</v>
      </c>
      <c r="S12" s="93">
        <v>29</v>
      </c>
      <c r="T12" s="403">
        <v>25</v>
      </c>
      <c r="U12" s="93"/>
      <c r="V12" s="93"/>
      <c r="W12" s="93"/>
      <c r="X12" s="93">
        <v>27</v>
      </c>
      <c r="Y12" s="91">
        <f t="shared" si="0"/>
        <v>15</v>
      </c>
      <c r="Z12" s="95">
        <f t="shared" si="1"/>
        <v>255</v>
      </c>
    </row>
    <row r="13" spans="2:26" ht="12.75">
      <c r="B13" s="90">
        <v>4</v>
      </c>
      <c r="C13" s="91" t="s">
        <v>325</v>
      </c>
      <c r="D13" s="91" t="s">
        <v>326</v>
      </c>
      <c r="E13" s="92"/>
      <c r="F13" s="403">
        <v>16</v>
      </c>
      <c r="G13" s="93"/>
      <c r="H13" s="93"/>
      <c r="I13" s="93"/>
      <c r="J13" s="93">
        <v>23</v>
      </c>
      <c r="K13" s="93">
        <v>29</v>
      </c>
      <c r="L13" s="93">
        <v>25</v>
      </c>
      <c r="M13" s="93">
        <v>27</v>
      </c>
      <c r="N13" s="93"/>
      <c r="O13" s="93"/>
      <c r="P13" s="93">
        <v>27</v>
      </c>
      <c r="Q13" s="93">
        <v>29</v>
      </c>
      <c r="R13" s="93"/>
      <c r="S13" s="93"/>
      <c r="T13" s="93">
        <v>26</v>
      </c>
      <c r="U13" s="93"/>
      <c r="V13" s="93"/>
      <c r="W13" s="93">
        <v>28</v>
      </c>
      <c r="X13" s="93">
        <v>26</v>
      </c>
      <c r="Y13" s="91">
        <f t="shared" si="0"/>
        <v>10</v>
      </c>
      <c r="Z13" s="95">
        <f t="shared" si="1"/>
        <v>240</v>
      </c>
    </row>
    <row r="14" spans="2:26" ht="12.75">
      <c r="B14" s="90">
        <v>5</v>
      </c>
      <c r="C14" s="91" t="s">
        <v>11</v>
      </c>
      <c r="D14" s="91" t="s">
        <v>35</v>
      </c>
      <c r="E14" s="92">
        <v>23</v>
      </c>
      <c r="F14" s="93">
        <v>25</v>
      </c>
      <c r="G14" s="93">
        <v>27</v>
      </c>
      <c r="H14" s="93"/>
      <c r="I14" s="93">
        <v>29</v>
      </c>
      <c r="J14" s="93">
        <v>30</v>
      </c>
      <c r="K14" s="93"/>
      <c r="L14" s="93">
        <v>28</v>
      </c>
      <c r="M14" s="93">
        <v>30</v>
      </c>
      <c r="N14" s="93">
        <v>28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1">
        <f t="shared" si="0"/>
        <v>8</v>
      </c>
      <c r="Z14" s="95">
        <f t="shared" si="1"/>
        <v>220</v>
      </c>
    </row>
    <row r="15" spans="2:26" ht="12.75">
      <c r="B15" s="90">
        <v>6</v>
      </c>
      <c r="C15" s="96" t="s">
        <v>329</v>
      </c>
      <c r="D15" s="96" t="s">
        <v>128</v>
      </c>
      <c r="E15" s="92">
        <v>24</v>
      </c>
      <c r="F15" s="93">
        <v>22</v>
      </c>
      <c r="G15" s="93">
        <v>29</v>
      </c>
      <c r="H15" s="93"/>
      <c r="I15" s="93">
        <v>25</v>
      </c>
      <c r="J15" s="93"/>
      <c r="K15" s="93"/>
      <c r="L15" s="93"/>
      <c r="M15" s="93">
        <v>26</v>
      </c>
      <c r="N15" s="93"/>
      <c r="O15" s="93"/>
      <c r="P15" s="93">
        <v>29</v>
      </c>
      <c r="Q15" s="93"/>
      <c r="R15" s="93"/>
      <c r="S15" s="93"/>
      <c r="T15" s="93"/>
      <c r="U15" s="93"/>
      <c r="V15" s="93"/>
      <c r="W15" s="93"/>
      <c r="X15" s="93">
        <v>25</v>
      </c>
      <c r="Y15" s="91">
        <f>COUNT(E15:X15)</f>
        <v>7</v>
      </c>
      <c r="Z15" s="95">
        <f>IF(Y15&lt;9,SUM(E15:X15),SUM(LARGE(E15:X15,1),LARGE(E15:X15,2),LARGE(E15:X15,3),LARGE(E15:X15,4),LARGE(E15:X15,5),LARGE(E15:X15,6),LARGE(E15:X15,7),LARGE(E15:X15,8),LARGE(E15:X15,9)))</f>
        <v>180</v>
      </c>
    </row>
    <row r="16" spans="2:26" ht="12.75">
      <c r="B16" s="90">
        <v>7</v>
      </c>
      <c r="C16" s="380" t="s">
        <v>477</v>
      </c>
      <c r="D16" s="380" t="s">
        <v>478</v>
      </c>
      <c r="E16" s="92">
        <v>30</v>
      </c>
      <c r="F16" s="93">
        <v>30</v>
      </c>
      <c r="G16" s="93"/>
      <c r="H16" s="93"/>
      <c r="I16" s="93"/>
      <c r="J16" s="93"/>
      <c r="K16" s="93"/>
      <c r="L16" s="93"/>
      <c r="M16" s="93"/>
      <c r="N16" s="93"/>
      <c r="O16" s="93"/>
      <c r="P16" s="93">
        <v>26</v>
      </c>
      <c r="Q16" s="93"/>
      <c r="R16" s="93">
        <v>30</v>
      </c>
      <c r="S16" s="93"/>
      <c r="T16" s="93">
        <v>30</v>
      </c>
      <c r="U16" s="93"/>
      <c r="V16" s="93"/>
      <c r="W16" s="93"/>
      <c r="X16" s="93">
        <v>30</v>
      </c>
      <c r="Y16" s="91">
        <f>COUNT(E16:X16)</f>
        <v>6</v>
      </c>
      <c r="Z16" s="95">
        <f>IF(Y16&lt;9,SUM(E16:X16),SUM(LARGE(E16:X16,1),LARGE(E16:X16,2),LARGE(E16:X16,3),LARGE(E16:X16,4),LARGE(E16:X16,5),LARGE(E16:X16,6),LARGE(E16:X16,7),LARGE(E16:X16,8),LARGE(E16:X16,9)))</f>
        <v>176</v>
      </c>
    </row>
    <row r="17" spans="2:26" ht="12.75">
      <c r="B17" s="90" t="s">
        <v>596</v>
      </c>
      <c r="C17" s="91" t="s">
        <v>328</v>
      </c>
      <c r="D17" s="91" t="s">
        <v>239</v>
      </c>
      <c r="E17" s="92">
        <v>21</v>
      </c>
      <c r="F17" s="93">
        <v>17</v>
      </c>
      <c r="G17" s="93"/>
      <c r="H17" s="93"/>
      <c r="I17" s="93">
        <v>23</v>
      </c>
      <c r="J17" s="93">
        <v>24</v>
      </c>
      <c r="K17" s="93">
        <v>27</v>
      </c>
      <c r="L17" s="93"/>
      <c r="M17" s="93">
        <v>25</v>
      </c>
      <c r="N17" s="93"/>
      <c r="O17" s="93"/>
      <c r="P17" s="93"/>
      <c r="Q17" s="93"/>
      <c r="R17" s="93"/>
      <c r="S17" s="93"/>
      <c r="T17" s="93"/>
      <c r="U17" s="93"/>
      <c r="V17" s="93"/>
      <c r="W17" s="93">
        <v>29</v>
      </c>
      <c r="X17" s="93"/>
      <c r="Y17" s="91">
        <f t="shared" si="0"/>
        <v>7</v>
      </c>
      <c r="Z17" s="95">
        <f t="shared" si="1"/>
        <v>166</v>
      </c>
    </row>
    <row r="18" spans="2:26" ht="12.75">
      <c r="B18" s="90" t="s">
        <v>596</v>
      </c>
      <c r="C18" s="91" t="s">
        <v>24</v>
      </c>
      <c r="D18" s="91" t="s">
        <v>244</v>
      </c>
      <c r="E18" s="92">
        <v>27</v>
      </c>
      <c r="F18" s="93"/>
      <c r="G18" s="93"/>
      <c r="H18" s="93">
        <v>29</v>
      </c>
      <c r="I18" s="93">
        <v>27</v>
      </c>
      <c r="J18" s="93"/>
      <c r="K18" s="93"/>
      <c r="L18" s="93"/>
      <c r="M18" s="93"/>
      <c r="N18" s="93">
        <v>29</v>
      </c>
      <c r="O18" s="93"/>
      <c r="P18" s="93">
        <v>25</v>
      </c>
      <c r="Q18" s="93"/>
      <c r="R18" s="93"/>
      <c r="S18" s="93"/>
      <c r="T18" s="93"/>
      <c r="U18" s="93"/>
      <c r="V18" s="93"/>
      <c r="W18" s="93"/>
      <c r="X18" s="93">
        <v>29</v>
      </c>
      <c r="Y18" s="91">
        <f>COUNT(E18:X18)</f>
        <v>6</v>
      </c>
      <c r="Z18" s="95">
        <f>IF(Y18&lt;9,SUM(E18:X18),SUM(LARGE(E18:X18,1),LARGE(E18:X18,2),LARGE(E18:X18,3),LARGE(E18:X18,4),LARGE(E18:X18,5),LARGE(E18:X18,6),LARGE(E18:X18,7),LARGE(E18:X18,8),LARGE(E18:X18,9)))</f>
        <v>166</v>
      </c>
    </row>
    <row r="19" spans="2:26" ht="12.75">
      <c r="B19" s="90">
        <v>10</v>
      </c>
      <c r="C19" s="91" t="s">
        <v>123</v>
      </c>
      <c r="D19" s="91" t="s">
        <v>94</v>
      </c>
      <c r="E19" s="92"/>
      <c r="F19" s="93">
        <v>15</v>
      </c>
      <c r="G19" s="93">
        <v>25</v>
      </c>
      <c r="H19" s="93">
        <v>27</v>
      </c>
      <c r="I19" s="93">
        <v>22</v>
      </c>
      <c r="J19" s="93"/>
      <c r="K19" s="93"/>
      <c r="L19" s="93"/>
      <c r="M19" s="93">
        <v>24</v>
      </c>
      <c r="N19" s="93"/>
      <c r="O19" s="93"/>
      <c r="P19" s="93"/>
      <c r="Q19" s="93"/>
      <c r="R19" s="93"/>
      <c r="S19" s="93"/>
      <c r="T19" s="93">
        <v>22</v>
      </c>
      <c r="U19" s="93"/>
      <c r="V19" s="93"/>
      <c r="W19" s="93"/>
      <c r="X19" s="93"/>
      <c r="Y19" s="94">
        <f t="shared" si="0"/>
        <v>6</v>
      </c>
      <c r="Z19" s="95">
        <f t="shared" si="1"/>
        <v>135</v>
      </c>
    </row>
    <row r="20" spans="2:26" ht="12.75">
      <c r="B20" s="90">
        <v>11</v>
      </c>
      <c r="C20" s="91" t="s">
        <v>67</v>
      </c>
      <c r="D20" s="91" t="s">
        <v>73</v>
      </c>
      <c r="E20" s="92">
        <v>19</v>
      </c>
      <c r="F20" s="93">
        <v>28</v>
      </c>
      <c r="G20" s="93"/>
      <c r="H20" s="93"/>
      <c r="I20" s="93"/>
      <c r="J20" s="93">
        <v>28</v>
      </c>
      <c r="K20" s="93"/>
      <c r="L20" s="93"/>
      <c r="M20" s="93"/>
      <c r="N20" s="93"/>
      <c r="O20" s="93"/>
      <c r="P20" s="93"/>
      <c r="Q20" s="93"/>
      <c r="R20" s="93"/>
      <c r="S20" s="93"/>
      <c r="T20" s="93">
        <v>24</v>
      </c>
      <c r="U20" s="93"/>
      <c r="V20" s="93"/>
      <c r="W20" s="93"/>
      <c r="X20" s="93"/>
      <c r="Y20" s="91">
        <f t="shared" si="0"/>
        <v>4</v>
      </c>
      <c r="Z20" s="95">
        <f t="shared" si="1"/>
        <v>99</v>
      </c>
    </row>
    <row r="21" spans="2:26" ht="12.75">
      <c r="B21" s="90">
        <v>12</v>
      </c>
      <c r="C21" s="91" t="s">
        <v>333</v>
      </c>
      <c r="D21" s="91" t="s">
        <v>150</v>
      </c>
      <c r="E21" s="92">
        <v>28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>
        <v>28</v>
      </c>
      <c r="Q21" s="93"/>
      <c r="R21" s="93">
        <v>28</v>
      </c>
      <c r="S21" s="93"/>
      <c r="T21" s="93"/>
      <c r="U21" s="93"/>
      <c r="V21" s="93"/>
      <c r="W21" s="93"/>
      <c r="X21" s="93"/>
      <c r="Y21" s="94">
        <f t="shared" si="0"/>
        <v>3</v>
      </c>
      <c r="Z21" s="95">
        <f t="shared" si="1"/>
        <v>84</v>
      </c>
    </row>
    <row r="22" spans="2:26" ht="12.75">
      <c r="B22" s="90">
        <v>13</v>
      </c>
      <c r="C22" s="91" t="s">
        <v>296</v>
      </c>
      <c r="D22" s="91" t="s">
        <v>57</v>
      </c>
      <c r="E22" s="92"/>
      <c r="F22" s="93">
        <v>18</v>
      </c>
      <c r="G22" s="93"/>
      <c r="H22" s="93"/>
      <c r="I22" s="93"/>
      <c r="J22" s="93"/>
      <c r="K22" s="93"/>
      <c r="L22" s="93">
        <v>26</v>
      </c>
      <c r="M22" s="93"/>
      <c r="N22" s="93"/>
      <c r="O22" s="93"/>
      <c r="P22" s="93"/>
      <c r="Q22" s="93"/>
      <c r="R22" s="93"/>
      <c r="S22" s="93"/>
      <c r="T22" s="93">
        <v>27</v>
      </c>
      <c r="U22" s="93"/>
      <c r="V22" s="93"/>
      <c r="W22" s="93"/>
      <c r="X22" s="93"/>
      <c r="Y22" s="94">
        <f t="shared" si="0"/>
        <v>3</v>
      </c>
      <c r="Z22" s="95">
        <f t="shared" si="1"/>
        <v>71</v>
      </c>
    </row>
    <row r="23" spans="2:26" ht="12.75">
      <c r="B23" s="90">
        <v>14</v>
      </c>
      <c r="C23" s="91" t="s">
        <v>98</v>
      </c>
      <c r="D23" s="91" t="s">
        <v>38</v>
      </c>
      <c r="E23" s="92">
        <v>22</v>
      </c>
      <c r="F23" s="93">
        <v>20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>
        <v>23</v>
      </c>
      <c r="U23" s="93"/>
      <c r="V23" s="93"/>
      <c r="W23" s="93"/>
      <c r="X23" s="93"/>
      <c r="Y23" s="94">
        <f t="shared" si="0"/>
        <v>3</v>
      </c>
      <c r="Z23" s="95">
        <f t="shared" si="1"/>
        <v>65</v>
      </c>
    </row>
    <row r="24" spans="2:26" ht="12.75">
      <c r="B24" s="90" t="s">
        <v>625</v>
      </c>
      <c r="C24" s="91" t="s">
        <v>310</v>
      </c>
      <c r="D24" s="91" t="s">
        <v>162</v>
      </c>
      <c r="E24" s="92"/>
      <c r="F24" s="93">
        <v>26</v>
      </c>
      <c r="G24" s="93"/>
      <c r="H24" s="93"/>
      <c r="I24" s="93"/>
      <c r="J24" s="93"/>
      <c r="K24" s="93"/>
      <c r="L24" s="93"/>
      <c r="M24" s="93"/>
      <c r="N24" s="93"/>
      <c r="O24" s="93">
        <v>28</v>
      </c>
      <c r="P24" s="93"/>
      <c r="Q24" s="93"/>
      <c r="R24" s="93"/>
      <c r="S24" s="93"/>
      <c r="T24" s="93"/>
      <c r="U24" s="93"/>
      <c r="V24" s="93"/>
      <c r="W24" s="93"/>
      <c r="X24" s="93"/>
      <c r="Y24" s="91">
        <f t="shared" si="0"/>
        <v>2</v>
      </c>
      <c r="Z24" s="95">
        <f t="shared" si="1"/>
        <v>54</v>
      </c>
    </row>
    <row r="25" spans="2:26" ht="12.75">
      <c r="B25" s="90" t="s">
        <v>625</v>
      </c>
      <c r="C25" s="91" t="s">
        <v>230</v>
      </c>
      <c r="D25" s="91" t="s">
        <v>219</v>
      </c>
      <c r="E25" s="92"/>
      <c r="F25" s="93"/>
      <c r="G25" s="93">
        <v>28</v>
      </c>
      <c r="H25" s="93"/>
      <c r="I25" s="93">
        <v>26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4">
        <f t="shared" si="0"/>
        <v>2</v>
      </c>
      <c r="Z25" s="95">
        <f t="shared" si="1"/>
        <v>54</v>
      </c>
    </row>
    <row r="26" spans="2:26" ht="12.75">
      <c r="B26" s="90" t="s">
        <v>618</v>
      </c>
      <c r="C26" s="91" t="s">
        <v>152</v>
      </c>
      <c r="D26" s="91" t="s">
        <v>288</v>
      </c>
      <c r="E26" s="92">
        <v>25</v>
      </c>
      <c r="F26" s="93"/>
      <c r="G26" s="93"/>
      <c r="H26" s="93"/>
      <c r="I26" s="93"/>
      <c r="J26" s="93">
        <v>26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1">
        <f t="shared" si="0"/>
        <v>2</v>
      </c>
      <c r="Z26" s="95">
        <f t="shared" si="1"/>
        <v>51</v>
      </c>
    </row>
    <row r="27" spans="2:26" ht="12.75">
      <c r="B27" s="90" t="s">
        <v>618</v>
      </c>
      <c r="C27" s="91" t="s">
        <v>294</v>
      </c>
      <c r="D27" s="91" t="s">
        <v>295</v>
      </c>
      <c r="E27" s="92"/>
      <c r="F27" s="93">
        <v>21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>
        <v>30</v>
      </c>
      <c r="T27" s="93"/>
      <c r="U27" s="93"/>
      <c r="V27" s="93"/>
      <c r="W27" s="93"/>
      <c r="X27" s="93"/>
      <c r="Y27" s="91">
        <f t="shared" si="0"/>
        <v>2</v>
      </c>
      <c r="Z27" s="95">
        <f t="shared" si="1"/>
        <v>51</v>
      </c>
    </row>
    <row r="28" spans="2:26" ht="12.75">
      <c r="B28" s="90">
        <v>19</v>
      </c>
      <c r="C28" s="91" t="s">
        <v>152</v>
      </c>
      <c r="D28" s="91" t="s">
        <v>45</v>
      </c>
      <c r="E28" s="92"/>
      <c r="F28" s="93">
        <v>24</v>
      </c>
      <c r="G28" s="93"/>
      <c r="H28" s="93"/>
      <c r="I28" s="93"/>
      <c r="J28" s="93"/>
      <c r="K28" s="93"/>
      <c r="L28" s="93"/>
      <c r="M28" s="93">
        <v>23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4">
        <f t="shared" si="0"/>
        <v>2</v>
      </c>
      <c r="Z28" s="95">
        <f t="shared" si="1"/>
        <v>47</v>
      </c>
    </row>
    <row r="29" spans="2:26" ht="12.75">
      <c r="B29" s="90">
        <v>20</v>
      </c>
      <c r="C29" s="91" t="s">
        <v>62</v>
      </c>
      <c r="D29" s="91" t="s">
        <v>484</v>
      </c>
      <c r="E29" s="92">
        <v>19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>
        <v>21</v>
      </c>
      <c r="U29" s="93"/>
      <c r="V29" s="93"/>
      <c r="W29" s="93"/>
      <c r="X29" s="93"/>
      <c r="Y29" s="91">
        <f t="shared" si="0"/>
        <v>2</v>
      </c>
      <c r="Z29" s="95">
        <f t="shared" si="1"/>
        <v>40</v>
      </c>
    </row>
    <row r="30" spans="2:26" ht="12.75">
      <c r="B30" s="90">
        <v>21</v>
      </c>
      <c r="C30" s="91" t="s">
        <v>408</v>
      </c>
      <c r="D30" s="91" t="s">
        <v>409</v>
      </c>
      <c r="E30" s="92">
        <v>18</v>
      </c>
      <c r="F30" s="93">
        <v>19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4">
        <f t="shared" si="0"/>
        <v>2</v>
      </c>
      <c r="Z30" s="95">
        <f t="shared" si="1"/>
        <v>37</v>
      </c>
    </row>
    <row r="31" spans="2:26" ht="13.5" thickBot="1">
      <c r="B31" s="98">
        <v>22</v>
      </c>
      <c r="C31" s="309" t="s">
        <v>24</v>
      </c>
      <c r="D31" s="309" t="s">
        <v>57</v>
      </c>
      <c r="E31" s="99">
        <v>17</v>
      </c>
      <c r="F31" s="99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1"/>
      <c r="Y31" s="102">
        <f t="shared" si="0"/>
        <v>1</v>
      </c>
      <c r="Z31" s="103">
        <f t="shared" si="1"/>
        <v>17</v>
      </c>
    </row>
    <row r="32" ht="13.5" thickTop="1"/>
  </sheetData>
  <sheetProtection/>
  <mergeCells count="4">
    <mergeCell ref="T2:Y2"/>
    <mergeCell ref="B7:C7"/>
    <mergeCell ref="Y7:Y9"/>
    <mergeCell ref="Z7:Z9"/>
  </mergeCells>
  <conditionalFormatting sqref="E32:Y33">
    <cfRule type="cellIs" priority="25" dxfId="0" operator="equal" stopIfTrue="1">
      <formula>20</formula>
    </cfRule>
  </conditionalFormatting>
  <conditionalFormatting sqref="Z32:Z33 Y10:Y32">
    <cfRule type="cellIs" priority="24" dxfId="0" operator="greaterThan" stopIfTrue="1">
      <formula>9</formula>
    </cfRule>
  </conditionalFormatting>
  <conditionalFormatting sqref="E10:X31">
    <cfRule type="cellIs" priority="23" dxfId="0" operator="equal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10.421875" style="0" bestFit="1" customWidth="1"/>
    <col min="3" max="3" width="11.140625" style="0" bestFit="1" customWidth="1"/>
    <col min="4" max="4" width="8.7109375" style="426" bestFit="1" customWidth="1"/>
    <col min="7" max="7" width="9.140625" style="0" bestFit="1" customWidth="1"/>
    <col min="8" max="8" width="12.140625" style="0" bestFit="1" customWidth="1"/>
  </cols>
  <sheetData>
    <row r="1" spans="1:7" ht="18">
      <c r="A1" s="339" t="s">
        <v>647</v>
      </c>
      <c r="G1" s="340"/>
    </row>
    <row r="2" spans="1:9" ht="12.75">
      <c r="A2" s="1"/>
      <c r="G2" s="341"/>
      <c r="H2" s="342"/>
      <c r="I2" s="342"/>
    </row>
    <row r="3" spans="1:9" ht="12.75">
      <c r="A3" s="1"/>
      <c r="G3" s="341" t="s">
        <v>637</v>
      </c>
      <c r="H3" s="342"/>
      <c r="I3" s="342"/>
    </row>
    <row r="4" spans="1:9" s="346" customFormat="1" ht="18" customHeight="1">
      <c r="A4" s="343"/>
      <c r="B4" s="344"/>
      <c r="C4" s="343"/>
      <c r="D4" s="437"/>
      <c r="G4" s="341" t="s">
        <v>442</v>
      </c>
      <c r="H4" s="342"/>
      <c r="I4" s="342"/>
    </row>
    <row r="5" spans="1:9" s="346" customFormat="1" ht="18" customHeight="1">
      <c r="A5" s="339"/>
      <c r="B5" s="344"/>
      <c r="C5" s="343"/>
      <c r="D5" s="437"/>
      <c r="G5" s="347" t="s">
        <v>441</v>
      </c>
      <c r="H5" s="342"/>
      <c r="I5" s="342"/>
    </row>
    <row r="6" spans="1:9" s="349" customFormat="1" ht="15">
      <c r="A6" s="10" t="s">
        <v>75</v>
      </c>
      <c r="B6" s="344"/>
      <c r="C6" s="344"/>
      <c r="D6" s="438"/>
      <c r="G6" s="347" t="s">
        <v>442</v>
      </c>
      <c r="H6" s="341" t="s">
        <v>442</v>
      </c>
      <c r="I6" s="341" t="s">
        <v>442</v>
      </c>
    </row>
    <row r="7" spans="1:9" s="349" customFormat="1" ht="15">
      <c r="A7" s="350" t="s">
        <v>76</v>
      </c>
      <c r="B7" s="350" t="s">
        <v>77</v>
      </c>
      <c r="C7" s="350" t="s">
        <v>78</v>
      </c>
      <c r="D7" s="438" t="s">
        <v>79</v>
      </c>
      <c r="E7" s="8" t="s">
        <v>76</v>
      </c>
      <c r="F7" s="8" t="s">
        <v>426</v>
      </c>
      <c r="G7" s="347" t="s">
        <v>79</v>
      </c>
      <c r="H7" s="341" t="s">
        <v>443</v>
      </c>
      <c r="I7" s="351" t="s">
        <v>426</v>
      </c>
    </row>
    <row r="8" spans="1:9" s="427" customFormat="1" ht="15">
      <c r="A8" s="433">
        <v>1</v>
      </c>
      <c r="B8" s="14" t="s">
        <v>199</v>
      </c>
      <c r="C8" s="14" t="s">
        <v>198</v>
      </c>
      <c r="D8" s="434">
        <v>0.026180555555555558</v>
      </c>
      <c r="E8" s="14"/>
      <c r="F8" s="14"/>
      <c r="G8" s="14"/>
      <c r="H8" s="14"/>
      <c r="I8" s="14"/>
    </row>
    <row r="9" spans="1:10" s="427" customFormat="1" ht="15">
      <c r="A9" s="435">
        <v>2</v>
      </c>
      <c r="B9" s="435" t="s">
        <v>14</v>
      </c>
      <c r="C9" s="269" t="s">
        <v>46</v>
      </c>
      <c r="D9" s="439">
        <v>0.027546296296296294</v>
      </c>
      <c r="E9" s="326">
        <v>1</v>
      </c>
      <c r="F9" s="269">
        <v>30</v>
      </c>
      <c r="G9" s="434">
        <v>0.025104166666666664</v>
      </c>
      <c r="H9" s="334">
        <f>+D9/G9</f>
        <v>1.0972798524665746</v>
      </c>
      <c r="I9" s="14">
        <v>91</v>
      </c>
      <c r="J9" s="428"/>
    </row>
    <row r="10" spans="1:10" s="427" customFormat="1" ht="15">
      <c r="A10" s="435">
        <v>3</v>
      </c>
      <c r="B10" s="435" t="s">
        <v>18</v>
      </c>
      <c r="C10" s="269" t="s">
        <v>201</v>
      </c>
      <c r="D10" s="439">
        <v>0.02791666666666667</v>
      </c>
      <c r="E10" s="326">
        <v>2</v>
      </c>
      <c r="F10" s="269">
        <v>29</v>
      </c>
      <c r="G10" s="434">
        <v>0.024699074074074078</v>
      </c>
      <c r="H10" s="334">
        <f>+D10/G10</f>
        <v>1.1302717900656045</v>
      </c>
      <c r="I10" s="14">
        <v>80</v>
      </c>
      <c r="J10" s="428"/>
    </row>
    <row r="11" spans="1:9" s="427" customFormat="1" ht="15">
      <c r="A11" s="433">
        <v>4</v>
      </c>
      <c r="B11" s="14" t="s">
        <v>630</v>
      </c>
      <c r="C11" s="14" t="s">
        <v>631</v>
      </c>
      <c r="D11" s="434">
        <v>0.03119212962962963</v>
      </c>
      <c r="E11" s="14"/>
      <c r="F11" s="14"/>
      <c r="G11" s="434"/>
      <c r="H11" s="334"/>
      <c r="I11" s="14"/>
    </row>
    <row r="12" spans="1:10" ht="12.75">
      <c r="A12" s="436">
        <v>5</v>
      </c>
      <c r="B12" s="436" t="s">
        <v>1</v>
      </c>
      <c r="C12" s="275" t="s">
        <v>185</v>
      </c>
      <c r="D12" s="440">
        <v>0.031608796296296295</v>
      </c>
      <c r="E12" s="327">
        <v>1</v>
      </c>
      <c r="F12" s="297">
        <v>30</v>
      </c>
      <c r="G12" s="434">
        <v>0.027233796296296298</v>
      </c>
      <c r="H12" s="334">
        <f aca="true" t="shared" si="0" ref="H12:H24">+D12/G12</f>
        <v>1.1606459838504035</v>
      </c>
      <c r="I12" s="14">
        <v>67</v>
      </c>
      <c r="J12" s="336"/>
    </row>
    <row r="13" spans="1:10" ht="12.75">
      <c r="A13" s="429">
        <v>6</v>
      </c>
      <c r="B13" s="429" t="s">
        <v>24</v>
      </c>
      <c r="C13" s="280" t="s">
        <v>58</v>
      </c>
      <c r="D13" s="441">
        <v>0.031875</v>
      </c>
      <c r="E13" s="328">
        <v>1</v>
      </c>
      <c r="F13" s="280">
        <v>30</v>
      </c>
      <c r="G13" s="434">
        <v>0.029872685185185183</v>
      </c>
      <c r="H13" s="334">
        <f t="shared" si="0"/>
        <v>1.0670282836110037</v>
      </c>
      <c r="I13" s="14">
        <v>96</v>
      </c>
      <c r="J13" s="336"/>
    </row>
    <row r="14" spans="1:10" ht="12.75">
      <c r="A14" s="429">
        <v>7</v>
      </c>
      <c r="B14" s="429" t="s">
        <v>310</v>
      </c>
      <c r="C14" s="280" t="s">
        <v>210</v>
      </c>
      <c r="D14" s="441">
        <v>0.032164351851851854</v>
      </c>
      <c r="E14" s="328">
        <v>2</v>
      </c>
      <c r="F14" s="280">
        <v>29</v>
      </c>
      <c r="G14" s="434">
        <v>0.02918981481481481</v>
      </c>
      <c r="H14" s="334">
        <f t="shared" si="0"/>
        <v>1.1019032513877878</v>
      </c>
      <c r="I14" s="14">
        <v>89</v>
      </c>
      <c r="J14" s="336"/>
    </row>
    <row r="15" spans="1:10" ht="12.75">
      <c r="A15" s="436">
        <v>8</v>
      </c>
      <c r="B15" s="436" t="s">
        <v>213</v>
      </c>
      <c r="C15" s="275" t="s">
        <v>68</v>
      </c>
      <c r="D15" s="440">
        <v>0.032870370370370376</v>
      </c>
      <c r="E15" s="327">
        <v>2</v>
      </c>
      <c r="F15" s="297">
        <v>29</v>
      </c>
      <c r="G15" s="434">
        <v>0.028564814814814817</v>
      </c>
      <c r="H15" s="334">
        <f t="shared" si="0"/>
        <v>1.1507293354943275</v>
      </c>
      <c r="I15" s="14">
        <v>69</v>
      </c>
      <c r="J15" s="336"/>
    </row>
    <row r="16" spans="1:10" ht="12.75">
      <c r="A16" s="436">
        <v>9</v>
      </c>
      <c r="B16" s="436" t="s">
        <v>12</v>
      </c>
      <c r="C16" s="275" t="s">
        <v>44</v>
      </c>
      <c r="D16" s="440">
        <v>0.033067129629629634</v>
      </c>
      <c r="E16" s="327">
        <v>3</v>
      </c>
      <c r="F16" s="297">
        <v>28</v>
      </c>
      <c r="G16" s="434">
        <v>0.028807870370370373</v>
      </c>
      <c r="H16" s="334">
        <f t="shared" si="0"/>
        <v>1.1478505423865006</v>
      </c>
      <c r="I16" s="14">
        <v>71</v>
      </c>
      <c r="J16" s="336"/>
    </row>
    <row r="17" spans="1:10" ht="12.75">
      <c r="A17" s="436">
        <v>10</v>
      </c>
      <c r="B17" s="436" t="s">
        <v>133</v>
      </c>
      <c r="C17" s="275" t="s">
        <v>134</v>
      </c>
      <c r="D17" s="440">
        <v>0.033240740740740744</v>
      </c>
      <c r="E17" s="327">
        <v>4</v>
      </c>
      <c r="F17" s="297">
        <v>27</v>
      </c>
      <c r="G17" s="434">
        <v>0.030752314814814816</v>
      </c>
      <c r="H17" s="334">
        <f t="shared" si="0"/>
        <v>1.0809183289424162</v>
      </c>
      <c r="I17" s="14">
        <v>94</v>
      </c>
      <c r="J17" s="336"/>
    </row>
    <row r="18" spans="1:10" ht="12.75">
      <c r="A18" s="436">
        <v>11</v>
      </c>
      <c r="B18" s="436" t="s">
        <v>149</v>
      </c>
      <c r="C18" s="275" t="s">
        <v>236</v>
      </c>
      <c r="D18" s="440">
        <v>0.03383101851851852</v>
      </c>
      <c r="E18" s="327">
        <v>5</v>
      </c>
      <c r="F18" s="297">
        <v>26</v>
      </c>
      <c r="G18" s="434">
        <v>0.02951388888888889</v>
      </c>
      <c r="H18" s="334">
        <f t="shared" si="0"/>
        <v>1.1462745098039213</v>
      </c>
      <c r="I18" s="14">
        <v>74</v>
      </c>
      <c r="J18" s="336"/>
    </row>
    <row r="19" spans="1:10" ht="12.75">
      <c r="A19" s="429">
        <v>12</v>
      </c>
      <c r="B19" s="429" t="s">
        <v>136</v>
      </c>
      <c r="C19" s="280" t="s">
        <v>208</v>
      </c>
      <c r="D19" s="441">
        <v>0.03387731481481481</v>
      </c>
      <c r="E19" s="328">
        <v>3</v>
      </c>
      <c r="F19" s="280">
        <v>28</v>
      </c>
      <c r="G19" s="434">
        <v>0.029050925925925928</v>
      </c>
      <c r="H19" s="334">
        <f t="shared" si="0"/>
        <v>1.1661354581673304</v>
      </c>
      <c r="I19" s="14">
        <v>66</v>
      </c>
      <c r="J19" s="336"/>
    </row>
    <row r="20" spans="1:10" ht="12.75">
      <c r="A20" s="429">
        <v>13</v>
      </c>
      <c r="B20" s="429" t="s">
        <v>193</v>
      </c>
      <c r="C20" s="280" t="s">
        <v>194</v>
      </c>
      <c r="D20" s="441">
        <v>0.03431712962962963</v>
      </c>
      <c r="E20" s="328">
        <v>4</v>
      </c>
      <c r="F20" s="280">
        <v>27</v>
      </c>
      <c r="G20" s="434">
        <v>0.03141203703703704</v>
      </c>
      <c r="H20" s="334">
        <f t="shared" si="0"/>
        <v>1.0924834193072954</v>
      </c>
      <c r="I20" s="14">
        <v>93</v>
      </c>
      <c r="J20" s="336"/>
    </row>
    <row r="21" spans="1:10" ht="12.75">
      <c r="A21" s="436">
        <v>14</v>
      </c>
      <c r="B21" s="436" t="s">
        <v>19</v>
      </c>
      <c r="C21" s="275" t="s">
        <v>53</v>
      </c>
      <c r="D21" s="440">
        <v>0.03451388888888889</v>
      </c>
      <c r="E21" s="327">
        <v>6</v>
      </c>
      <c r="F21" s="297">
        <v>25</v>
      </c>
      <c r="G21" s="434">
        <v>0.032615740740740744</v>
      </c>
      <c r="H21" s="334">
        <f t="shared" si="0"/>
        <v>1.0581973030518097</v>
      </c>
      <c r="I21" s="14">
        <v>98</v>
      </c>
      <c r="J21" s="336"/>
    </row>
    <row r="22" spans="1:10" ht="12.75">
      <c r="A22" s="429">
        <v>15</v>
      </c>
      <c r="B22" s="429" t="s">
        <v>62</v>
      </c>
      <c r="C22" s="280" t="s">
        <v>212</v>
      </c>
      <c r="D22" s="441">
        <v>0.034618055555555555</v>
      </c>
      <c r="E22" s="328">
        <v>5</v>
      </c>
      <c r="F22" s="280">
        <v>26</v>
      </c>
      <c r="G22" s="434">
        <v>0.030671296296296294</v>
      </c>
      <c r="H22" s="334">
        <f t="shared" si="0"/>
        <v>1.128679245283019</v>
      </c>
      <c r="I22" s="14">
        <v>81</v>
      </c>
      <c r="J22" s="336"/>
    </row>
    <row r="23" spans="1:10" ht="12.75">
      <c r="A23" s="429">
        <v>16</v>
      </c>
      <c r="B23" s="429" t="s">
        <v>86</v>
      </c>
      <c r="C23" s="280" t="s">
        <v>187</v>
      </c>
      <c r="D23" s="441">
        <v>0.03497685185185185</v>
      </c>
      <c r="E23" s="328">
        <v>6</v>
      </c>
      <c r="F23" s="280">
        <v>25</v>
      </c>
      <c r="G23" s="434">
        <v>0.03135416666666666</v>
      </c>
      <c r="H23" s="334">
        <f t="shared" si="0"/>
        <v>1.1155407899593948</v>
      </c>
      <c r="I23" s="14">
        <v>85</v>
      </c>
      <c r="J23" s="336"/>
    </row>
    <row r="24" spans="1:10" ht="12.75">
      <c r="A24" s="429">
        <v>17</v>
      </c>
      <c r="B24" s="429" t="s">
        <v>118</v>
      </c>
      <c r="C24" s="280" t="s">
        <v>119</v>
      </c>
      <c r="D24" s="441">
        <v>0.035659722222222225</v>
      </c>
      <c r="E24" s="328">
        <v>7</v>
      </c>
      <c r="F24" s="280">
        <v>24</v>
      </c>
      <c r="G24" s="434">
        <v>0.02974537037037037</v>
      </c>
      <c r="H24" s="334">
        <f t="shared" si="0"/>
        <v>1.198832684824903</v>
      </c>
      <c r="I24" s="14">
        <v>58</v>
      </c>
      <c r="J24" s="336"/>
    </row>
    <row r="25" spans="1:9" s="427" customFormat="1" ht="15">
      <c r="A25" s="433">
        <v>18</v>
      </c>
      <c r="B25" s="14" t="s">
        <v>136</v>
      </c>
      <c r="C25" s="14" t="s">
        <v>165</v>
      </c>
      <c r="D25" s="434">
        <v>0.03635416666666667</v>
      </c>
      <c r="E25" s="14"/>
      <c r="F25" s="14"/>
      <c r="G25" s="434"/>
      <c r="H25" s="334"/>
      <c r="I25" s="14"/>
    </row>
    <row r="26" spans="1:10" ht="12.75">
      <c r="A26" s="430">
        <v>19</v>
      </c>
      <c r="B26" s="284" t="s">
        <v>66</v>
      </c>
      <c r="C26" s="284" t="s">
        <v>59</v>
      </c>
      <c r="D26" s="442">
        <v>0.03649305555555555</v>
      </c>
      <c r="E26" s="329">
        <v>1</v>
      </c>
      <c r="F26" s="284">
        <v>30</v>
      </c>
      <c r="G26" s="434">
        <v>0.03180555555555555</v>
      </c>
      <c r="H26" s="334">
        <f>+D26/G26</f>
        <v>1.1473799126637554</v>
      </c>
      <c r="I26" s="14">
        <v>72</v>
      </c>
      <c r="J26" s="336"/>
    </row>
    <row r="27" spans="1:10" ht="12.75">
      <c r="A27" s="429">
        <v>20</v>
      </c>
      <c r="B27" s="429" t="s">
        <v>432</v>
      </c>
      <c r="C27" s="280" t="s">
        <v>314</v>
      </c>
      <c r="D27" s="441">
        <v>0.03684027777777778</v>
      </c>
      <c r="E27" s="328">
        <v>8</v>
      </c>
      <c r="F27" s="280">
        <v>23</v>
      </c>
      <c r="G27" s="434">
        <v>0.03211805555555556</v>
      </c>
      <c r="H27" s="334">
        <f>+D27/G27</f>
        <v>1.1470270270270269</v>
      </c>
      <c r="I27" s="14">
        <v>73</v>
      </c>
      <c r="J27" s="336"/>
    </row>
    <row r="28" spans="1:10" ht="12.75">
      <c r="A28" s="431">
        <v>21</v>
      </c>
      <c r="B28" s="288" t="s">
        <v>174</v>
      </c>
      <c r="C28" s="288" t="s">
        <v>175</v>
      </c>
      <c r="D28" s="443">
        <v>0.036967592592592594</v>
      </c>
      <c r="E28" s="330">
        <v>1</v>
      </c>
      <c r="F28" s="288">
        <v>30</v>
      </c>
      <c r="G28" s="434">
        <v>0.033368055555555554</v>
      </c>
      <c r="H28" s="334">
        <f>+D28/G28</f>
        <v>1.1078737426292058</v>
      </c>
      <c r="I28" s="14">
        <v>88</v>
      </c>
      <c r="J28" s="336"/>
    </row>
    <row r="29" spans="1:9" s="427" customFormat="1" ht="15">
      <c r="A29" s="433">
        <v>22</v>
      </c>
      <c r="B29" s="14" t="s">
        <v>457</v>
      </c>
      <c r="C29" s="14" t="s">
        <v>196</v>
      </c>
      <c r="D29" s="434">
        <v>0.03706018518518519</v>
      </c>
      <c r="E29" s="14"/>
      <c r="F29" s="14"/>
      <c r="G29" s="434"/>
      <c r="H29" s="334"/>
      <c r="I29" s="14"/>
    </row>
    <row r="30" spans="1:10" ht="12.75">
      <c r="A30" s="429">
        <v>23</v>
      </c>
      <c r="B30" s="429" t="s">
        <v>107</v>
      </c>
      <c r="C30" s="280" t="s">
        <v>201</v>
      </c>
      <c r="D30" s="441">
        <v>0.03733796296296296</v>
      </c>
      <c r="E30" s="328">
        <v>9</v>
      </c>
      <c r="F30" s="280">
        <v>22</v>
      </c>
      <c r="G30" s="434">
        <v>0.03200231481481482</v>
      </c>
      <c r="H30" s="334">
        <f>+D30/G30</f>
        <v>1.1667269439421337</v>
      </c>
      <c r="I30" s="14">
        <v>65</v>
      </c>
      <c r="J30" s="336"/>
    </row>
    <row r="31" spans="1:10" ht="12.75">
      <c r="A31" s="429">
        <v>24</v>
      </c>
      <c r="B31" s="429" t="s">
        <v>18</v>
      </c>
      <c r="C31" s="280" t="s">
        <v>51</v>
      </c>
      <c r="D31" s="441">
        <v>0.03738425925925926</v>
      </c>
      <c r="E31" s="328">
        <v>10</v>
      </c>
      <c r="F31" s="280">
        <v>21</v>
      </c>
      <c r="G31" s="434">
        <v>0.030925925925925926</v>
      </c>
      <c r="H31" s="334">
        <f>+D31/G31</f>
        <v>1.2088323353293415</v>
      </c>
      <c r="I31" s="14">
        <v>56</v>
      </c>
      <c r="J31" s="336"/>
    </row>
    <row r="32" spans="1:10" ht="12.75">
      <c r="A32" s="431">
        <v>25</v>
      </c>
      <c r="B32" s="288" t="s">
        <v>221</v>
      </c>
      <c r="C32" s="288" t="s">
        <v>220</v>
      </c>
      <c r="D32" s="443">
        <v>0.03756944444444445</v>
      </c>
      <c r="E32" s="330">
        <v>2</v>
      </c>
      <c r="F32" s="288">
        <v>29</v>
      </c>
      <c r="G32" s="434">
        <v>0.03429398148148148</v>
      </c>
      <c r="H32" s="334">
        <f>+D32/G32</f>
        <v>1.0955113061086736</v>
      </c>
      <c r="I32" s="14">
        <v>92</v>
      </c>
      <c r="J32" s="336"/>
    </row>
    <row r="33" spans="1:10" ht="12.75">
      <c r="A33" s="430">
        <v>26</v>
      </c>
      <c r="B33" s="284" t="s">
        <v>315</v>
      </c>
      <c r="C33" s="284" t="s">
        <v>316</v>
      </c>
      <c r="D33" s="442">
        <v>0.037627314814814815</v>
      </c>
      <c r="E33" s="329">
        <v>2</v>
      </c>
      <c r="F33" s="284">
        <v>29</v>
      </c>
      <c r="G33" s="434">
        <v>0.03377314814814815</v>
      </c>
      <c r="H33" s="334">
        <f>+D33/G33</f>
        <v>1.1141192597669636</v>
      </c>
      <c r="I33" s="14">
        <v>86</v>
      </c>
      <c r="J33" s="336"/>
    </row>
    <row r="34" spans="1:9" s="427" customFormat="1" ht="15">
      <c r="A34" s="433">
        <v>27</v>
      </c>
      <c r="B34" s="14" t="s">
        <v>453</v>
      </c>
      <c r="C34" s="14" t="s">
        <v>481</v>
      </c>
      <c r="D34" s="434">
        <v>0.03775462962962963</v>
      </c>
      <c r="E34" s="14"/>
      <c r="F34" s="14"/>
      <c r="G34" s="434"/>
      <c r="H34" s="334"/>
      <c r="I34" s="14"/>
    </row>
    <row r="35" spans="1:9" s="427" customFormat="1" ht="15">
      <c r="A35" s="433">
        <v>28</v>
      </c>
      <c r="B35" s="14" t="s">
        <v>498</v>
      </c>
      <c r="C35" s="14" t="s">
        <v>255</v>
      </c>
      <c r="D35" s="434">
        <v>0.038078703703703705</v>
      </c>
      <c r="E35" s="14"/>
      <c r="F35" s="14"/>
      <c r="G35" s="434"/>
      <c r="H35" s="334"/>
      <c r="I35" s="14"/>
    </row>
    <row r="36" spans="1:10" ht="12.75">
      <c r="A36" s="430">
        <v>29</v>
      </c>
      <c r="B36" s="284" t="s">
        <v>66</v>
      </c>
      <c r="C36" s="284" t="s">
        <v>219</v>
      </c>
      <c r="D36" s="442">
        <v>0.03813657407407407</v>
      </c>
      <c r="E36" s="329">
        <v>3</v>
      </c>
      <c r="F36" s="284">
        <v>28</v>
      </c>
      <c r="G36" s="434">
        <v>0.03401620370370371</v>
      </c>
      <c r="H36" s="334">
        <f aca="true" t="shared" si="1" ref="H36:H41">+D36/G36</f>
        <v>1.1211296359305885</v>
      </c>
      <c r="I36" s="14">
        <v>82</v>
      </c>
      <c r="J36" s="336"/>
    </row>
    <row r="37" spans="1:10" ht="12.75">
      <c r="A37" s="431">
        <v>30</v>
      </c>
      <c r="B37" s="288" t="s">
        <v>22</v>
      </c>
      <c r="C37" s="288" t="s">
        <v>46</v>
      </c>
      <c r="D37" s="443">
        <v>0.03902777777777778</v>
      </c>
      <c r="E37" s="330">
        <v>3</v>
      </c>
      <c r="F37" s="288">
        <v>28</v>
      </c>
      <c r="G37" s="434">
        <v>0.03439814814814814</v>
      </c>
      <c r="H37" s="334">
        <f t="shared" si="1"/>
        <v>1.1345895020188428</v>
      </c>
      <c r="I37" s="14">
        <v>77</v>
      </c>
      <c r="J37" s="336"/>
    </row>
    <row r="38" spans="1:10" ht="12.75">
      <c r="A38" s="429">
        <v>31</v>
      </c>
      <c r="B38" s="429" t="s">
        <v>129</v>
      </c>
      <c r="C38" s="280" t="s">
        <v>215</v>
      </c>
      <c r="D38" s="441">
        <v>0.03903935185185185</v>
      </c>
      <c r="E38" s="328">
        <v>11</v>
      </c>
      <c r="F38" s="280">
        <v>20</v>
      </c>
      <c r="G38" s="434">
        <v>0.032789351851851854</v>
      </c>
      <c r="H38" s="334">
        <f t="shared" si="1"/>
        <v>1.190610660077656</v>
      </c>
      <c r="I38" s="14">
        <v>60</v>
      </c>
      <c r="J38" s="336"/>
    </row>
    <row r="39" spans="1:10" ht="12.75">
      <c r="A39" s="431">
        <v>32</v>
      </c>
      <c r="B39" s="288" t="s">
        <v>404</v>
      </c>
      <c r="C39" s="288" t="s">
        <v>316</v>
      </c>
      <c r="D39" s="443">
        <v>0.03925925925925926</v>
      </c>
      <c r="E39" s="330">
        <v>4</v>
      </c>
      <c r="F39" s="288">
        <v>27</v>
      </c>
      <c r="G39" s="434">
        <v>0.03657407407407407</v>
      </c>
      <c r="H39" s="334">
        <f t="shared" si="1"/>
        <v>1.0734177215189873</v>
      </c>
      <c r="I39" s="14">
        <v>95</v>
      </c>
      <c r="J39" s="336"/>
    </row>
    <row r="40" spans="1:10" ht="12.75">
      <c r="A40" s="430">
        <v>33</v>
      </c>
      <c r="B40" s="284" t="s">
        <v>230</v>
      </c>
      <c r="C40" s="284" t="s">
        <v>265</v>
      </c>
      <c r="D40" s="442">
        <v>0.03958333333333333</v>
      </c>
      <c r="E40" s="329">
        <v>4</v>
      </c>
      <c r="F40" s="284">
        <v>27</v>
      </c>
      <c r="G40" s="434">
        <v>0.03377314814814815</v>
      </c>
      <c r="H40" s="334">
        <f t="shared" si="1"/>
        <v>1.172035640849897</v>
      </c>
      <c r="I40" s="14">
        <v>63</v>
      </c>
      <c r="J40" s="336"/>
    </row>
    <row r="41" spans="1:10" ht="12.75">
      <c r="A41" s="430">
        <v>34</v>
      </c>
      <c r="B41" s="284" t="s">
        <v>63</v>
      </c>
      <c r="C41" s="284" t="s">
        <v>69</v>
      </c>
      <c r="D41" s="442">
        <v>0.03966435185185185</v>
      </c>
      <c r="E41" s="329">
        <v>5</v>
      </c>
      <c r="F41" s="284">
        <v>26</v>
      </c>
      <c r="G41" s="434">
        <v>0.033715277777777775</v>
      </c>
      <c r="H41" s="334">
        <f t="shared" si="1"/>
        <v>1.1764503947820117</v>
      </c>
      <c r="I41" s="14">
        <v>62</v>
      </c>
      <c r="J41" s="336"/>
    </row>
    <row r="42" spans="1:9" s="427" customFormat="1" ht="15">
      <c r="A42" s="433">
        <v>35</v>
      </c>
      <c r="B42" s="14" t="s">
        <v>651</v>
      </c>
      <c r="C42" s="14" t="s">
        <v>648</v>
      </c>
      <c r="D42" s="434">
        <v>0.040138888888888884</v>
      </c>
      <c r="E42" s="14"/>
      <c r="F42" s="14"/>
      <c r="G42" s="434"/>
      <c r="H42" s="334"/>
      <c r="I42" s="14"/>
    </row>
    <row r="43" spans="1:9" s="427" customFormat="1" ht="15">
      <c r="A43" s="433">
        <v>36</v>
      </c>
      <c r="B43" s="14" t="s">
        <v>274</v>
      </c>
      <c r="C43" s="14" t="s">
        <v>649</v>
      </c>
      <c r="D43" s="434">
        <v>0.04041666666666667</v>
      </c>
      <c r="E43" s="14"/>
      <c r="F43" s="14"/>
      <c r="G43" s="434"/>
      <c r="H43" s="334"/>
      <c r="I43" s="14"/>
    </row>
    <row r="44" spans="1:10" ht="12.75">
      <c r="A44" s="431">
        <v>37</v>
      </c>
      <c r="B44" s="288" t="s">
        <v>13</v>
      </c>
      <c r="C44" s="288" t="s">
        <v>45</v>
      </c>
      <c r="D44" s="443">
        <v>0.040810185185185185</v>
      </c>
      <c r="E44" s="330">
        <v>5</v>
      </c>
      <c r="F44" s="288">
        <v>26</v>
      </c>
      <c r="G44" s="434">
        <v>0.03608796296296297</v>
      </c>
      <c r="H44" s="334">
        <f>+D44/G44</f>
        <v>1.1308531109685696</v>
      </c>
      <c r="I44" s="14">
        <v>79</v>
      </c>
      <c r="J44" s="336"/>
    </row>
    <row r="45" spans="1:9" s="427" customFormat="1" ht="15">
      <c r="A45" s="433">
        <v>38</v>
      </c>
      <c r="B45" s="14" t="s">
        <v>250</v>
      </c>
      <c r="C45" s="14" t="s">
        <v>504</v>
      </c>
      <c r="D45" s="434">
        <v>0.04133101851851852</v>
      </c>
      <c r="E45" s="14"/>
      <c r="F45" s="14"/>
      <c r="G45" s="434"/>
      <c r="H45" s="334"/>
      <c r="I45" s="14"/>
    </row>
    <row r="46" spans="1:10" ht="12.75">
      <c r="A46" s="430">
        <v>39</v>
      </c>
      <c r="B46" s="284" t="s">
        <v>652</v>
      </c>
      <c r="C46" s="284" t="s">
        <v>186</v>
      </c>
      <c r="D46" s="442">
        <v>0.041192129629629634</v>
      </c>
      <c r="E46" s="329">
        <v>6</v>
      </c>
      <c r="F46" s="284">
        <v>25</v>
      </c>
      <c r="G46" s="434">
        <v>0.033240740740740744</v>
      </c>
      <c r="H46" s="334">
        <f aca="true" t="shared" si="2" ref="H46:H56">+D46/G46</f>
        <v>1.2392061281337048</v>
      </c>
      <c r="I46" s="14">
        <v>55</v>
      </c>
      <c r="J46" s="336"/>
    </row>
    <row r="47" spans="1:10" ht="12.75">
      <c r="A47" s="432">
        <v>40</v>
      </c>
      <c r="B47" s="296" t="s">
        <v>477</v>
      </c>
      <c r="C47" s="296" t="s">
        <v>478</v>
      </c>
      <c r="D47" s="444">
        <v>0.041215277777777774</v>
      </c>
      <c r="E47" s="333">
        <v>1</v>
      </c>
      <c r="F47" s="296">
        <v>30</v>
      </c>
      <c r="G47" s="434">
        <v>0.04145833333333333</v>
      </c>
      <c r="H47" s="334">
        <f t="shared" si="2"/>
        <v>0.9941373534338358</v>
      </c>
      <c r="I47" s="14">
        <v>100</v>
      </c>
      <c r="J47" s="336"/>
    </row>
    <row r="48" spans="1:10" ht="12.75">
      <c r="A48" s="431">
        <v>41</v>
      </c>
      <c r="B48" s="288" t="s">
        <v>23</v>
      </c>
      <c r="C48" s="288" t="s">
        <v>190</v>
      </c>
      <c r="D48" s="443">
        <v>0.04131944444444444</v>
      </c>
      <c r="E48" s="330">
        <v>6</v>
      </c>
      <c r="F48" s="288">
        <v>25</v>
      </c>
      <c r="G48" s="434">
        <v>0.03975694444444445</v>
      </c>
      <c r="H48" s="334">
        <f t="shared" si="2"/>
        <v>1.0393013100436679</v>
      </c>
      <c r="I48" s="14">
        <v>99</v>
      </c>
      <c r="J48" s="336"/>
    </row>
    <row r="49" spans="1:10" ht="12.75">
      <c r="A49" s="431">
        <v>42</v>
      </c>
      <c r="B49" s="288" t="s">
        <v>468</v>
      </c>
      <c r="C49" s="288" t="s">
        <v>251</v>
      </c>
      <c r="D49" s="443">
        <v>0.04144675925925926</v>
      </c>
      <c r="E49" s="330">
        <v>7</v>
      </c>
      <c r="F49" s="288">
        <v>24</v>
      </c>
      <c r="G49" s="434">
        <v>0.03715277777777778</v>
      </c>
      <c r="H49" s="334">
        <f t="shared" si="2"/>
        <v>1.115576323987539</v>
      </c>
      <c r="I49" s="14">
        <v>84</v>
      </c>
      <c r="J49" s="336"/>
    </row>
    <row r="50" spans="1:10" ht="12.75">
      <c r="A50" s="431">
        <v>43</v>
      </c>
      <c r="B50" s="288" t="s">
        <v>285</v>
      </c>
      <c r="C50" s="288" t="s">
        <v>286</v>
      </c>
      <c r="D50" s="443">
        <v>0.041678240740740745</v>
      </c>
      <c r="E50" s="330">
        <v>8</v>
      </c>
      <c r="F50" s="288">
        <v>23</v>
      </c>
      <c r="G50" s="434">
        <v>0.03673611111111111</v>
      </c>
      <c r="H50" s="334">
        <f t="shared" si="2"/>
        <v>1.1345305608065535</v>
      </c>
      <c r="I50" s="14">
        <v>78</v>
      </c>
      <c r="J50" s="336"/>
    </row>
    <row r="51" spans="1:10" ht="12.75">
      <c r="A51" s="430">
        <v>44</v>
      </c>
      <c r="B51" s="284" t="s">
        <v>13</v>
      </c>
      <c r="C51" s="284" t="s">
        <v>322</v>
      </c>
      <c r="D51" s="442">
        <v>0.04186342592592593</v>
      </c>
      <c r="E51" s="329">
        <v>7</v>
      </c>
      <c r="F51" s="284">
        <v>24</v>
      </c>
      <c r="G51" s="434">
        <v>0.03194444444444445</v>
      </c>
      <c r="H51" s="334">
        <f t="shared" si="2"/>
        <v>1.3105072463768115</v>
      </c>
      <c r="I51" s="14">
        <v>54</v>
      </c>
      <c r="J51" s="336"/>
    </row>
    <row r="52" spans="1:10" ht="12.75">
      <c r="A52" s="357">
        <v>45</v>
      </c>
      <c r="B52" s="292" t="s">
        <v>129</v>
      </c>
      <c r="C52" s="292" t="s">
        <v>35</v>
      </c>
      <c r="D52" s="445">
        <v>0.0419212962962963</v>
      </c>
      <c r="E52" s="332">
        <v>1</v>
      </c>
      <c r="F52" s="292">
        <v>30</v>
      </c>
      <c r="G52" s="434">
        <v>0.03751157407407407</v>
      </c>
      <c r="H52" s="334">
        <f t="shared" si="2"/>
        <v>1.1175563097809318</v>
      </c>
      <c r="I52" s="14">
        <v>83</v>
      </c>
      <c r="J52" s="336"/>
    </row>
    <row r="53" spans="1:10" ht="12.75">
      <c r="A53" s="357">
        <v>46</v>
      </c>
      <c r="B53" s="292" t="s">
        <v>238</v>
      </c>
      <c r="C53" s="292" t="s">
        <v>254</v>
      </c>
      <c r="D53" s="445">
        <v>0.04226851851851852</v>
      </c>
      <c r="E53" s="332">
        <v>2</v>
      </c>
      <c r="F53" s="292">
        <v>29</v>
      </c>
      <c r="G53" s="434">
        <v>0.03530092592592592</v>
      </c>
      <c r="H53" s="334">
        <f t="shared" si="2"/>
        <v>1.197377049180328</v>
      </c>
      <c r="I53" s="14">
        <v>59</v>
      </c>
      <c r="J53" s="336"/>
    </row>
    <row r="54" spans="1:10" ht="12.75">
      <c r="A54" s="431">
        <v>47</v>
      </c>
      <c r="B54" s="288" t="s">
        <v>65</v>
      </c>
      <c r="C54" s="288" t="s">
        <v>71</v>
      </c>
      <c r="D54" s="443">
        <v>0.04269675925925926</v>
      </c>
      <c r="E54" s="330">
        <v>9</v>
      </c>
      <c r="F54" s="288">
        <v>22</v>
      </c>
      <c r="G54" s="434">
        <v>0.03716435185185185</v>
      </c>
      <c r="H54" s="334">
        <f t="shared" si="2"/>
        <v>1.1488632824665215</v>
      </c>
      <c r="I54" s="14">
        <v>70</v>
      </c>
      <c r="J54" s="336"/>
    </row>
    <row r="55" spans="1:10" ht="12.75">
      <c r="A55" s="357">
        <v>48</v>
      </c>
      <c r="B55" s="292" t="s">
        <v>93</v>
      </c>
      <c r="C55" s="292" t="s">
        <v>94</v>
      </c>
      <c r="D55" s="445">
        <v>0.042835648148148144</v>
      </c>
      <c r="E55" s="332">
        <v>3</v>
      </c>
      <c r="F55" s="292">
        <v>28</v>
      </c>
      <c r="G55" s="434">
        <v>0.0371875</v>
      </c>
      <c r="H55" s="334">
        <f t="shared" si="2"/>
        <v>1.1518829754123872</v>
      </c>
      <c r="I55" s="14">
        <v>68</v>
      </c>
      <c r="J55" s="336"/>
    </row>
    <row r="56" spans="1:10" ht="12.75">
      <c r="A56" s="431">
        <v>49</v>
      </c>
      <c r="B56" s="288" t="s">
        <v>509</v>
      </c>
      <c r="C56" s="288" t="s">
        <v>169</v>
      </c>
      <c r="D56" s="443">
        <v>0.043356481481481475</v>
      </c>
      <c r="E56" s="330">
        <v>10</v>
      </c>
      <c r="F56" s="288">
        <v>21</v>
      </c>
      <c r="G56" s="434">
        <v>0.03650462962962963</v>
      </c>
      <c r="H56" s="334">
        <f t="shared" si="2"/>
        <v>1.1876981610653137</v>
      </c>
      <c r="I56" s="14">
        <v>61</v>
      </c>
      <c r="J56" s="336"/>
    </row>
    <row r="57" spans="1:9" s="427" customFormat="1" ht="15">
      <c r="A57" s="433">
        <v>50</v>
      </c>
      <c r="B57" s="14" t="s">
        <v>653</v>
      </c>
      <c r="C57" s="14" t="s">
        <v>650</v>
      </c>
      <c r="D57" s="434">
        <v>0.04398148148148148</v>
      </c>
      <c r="E57" s="14"/>
      <c r="F57" s="14"/>
      <c r="G57" s="434"/>
      <c r="H57" s="334"/>
      <c r="I57" s="14"/>
    </row>
    <row r="58" spans="1:9" s="427" customFormat="1" ht="15">
      <c r="A58" s="433">
        <v>51</v>
      </c>
      <c r="B58" s="14" t="s">
        <v>291</v>
      </c>
      <c r="C58" s="14" t="s">
        <v>292</v>
      </c>
      <c r="D58" s="434">
        <v>0.045625</v>
      </c>
      <c r="E58" s="14"/>
      <c r="F58" s="14"/>
      <c r="G58" s="434"/>
      <c r="H58" s="334"/>
      <c r="I58" s="14"/>
    </row>
    <row r="59" spans="1:10" ht="12.75">
      <c r="A59" s="432">
        <v>52</v>
      </c>
      <c r="B59" s="296" t="s">
        <v>24</v>
      </c>
      <c r="C59" s="296" t="s">
        <v>244</v>
      </c>
      <c r="D59" s="444">
        <v>0.046064814814814815</v>
      </c>
      <c r="E59" s="333">
        <v>2</v>
      </c>
      <c r="F59" s="296">
        <v>29</v>
      </c>
      <c r="G59" s="434">
        <v>0.04322916666666667</v>
      </c>
      <c r="H59" s="334">
        <f>+D59/G59</f>
        <v>1.0655957161981258</v>
      </c>
      <c r="I59" s="14">
        <v>97</v>
      </c>
      <c r="J59" s="336"/>
    </row>
    <row r="60" spans="1:10" ht="12.75">
      <c r="A60" s="432">
        <v>53</v>
      </c>
      <c r="B60" s="296" t="s">
        <v>157</v>
      </c>
      <c r="C60" s="296" t="s">
        <v>158</v>
      </c>
      <c r="D60" s="444">
        <v>0.047233796296296295</v>
      </c>
      <c r="E60" s="333">
        <v>3</v>
      </c>
      <c r="F60" s="296">
        <v>28</v>
      </c>
      <c r="G60" s="434">
        <v>0.041574074074074076</v>
      </c>
      <c r="H60" s="334">
        <f>+D60/G60</f>
        <v>1.1361358574610243</v>
      </c>
      <c r="I60" s="14">
        <v>76</v>
      </c>
      <c r="J60" s="336"/>
    </row>
    <row r="61" spans="1:9" s="427" customFormat="1" ht="15">
      <c r="A61" s="433">
        <v>54</v>
      </c>
      <c r="B61" s="14" t="s">
        <v>170</v>
      </c>
      <c r="C61" s="14" t="s">
        <v>171</v>
      </c>
      <c r="D61" s="434">
        <v>0.047268518518518515</v>
      </c>
      <c r="E61" s="14"/>
      <c r="F61" s="14"/>
      <c r="G61" s="434"/>
      <c r="H61" s="334"/>
      <c r="I61" s="14"/>
    </row>
    <row r="62" spans="1:10" ht="12.75">
      <c r="A62" s="432">
        <v>55</v>
      </c>
      <c r="B62" s="296" t="s">
        <v>124</v>
      </c>
      <c r="C62" s="296" t="s">
        <v>125</v>
      </c>
      <c r="D62" s="444">
        <v>0.04732638888888888</v>
      </c>
      <c r="E62" s="333">
        <v>4</v>
      </c>
      <c r="F62" s="296">
        <v>27</v>
      </c>
      <c r="G62" s="434">
        <v>0.04297453703703704</v>
      </c>
      <c r="H62" s="334">
        <f>+D62/G62</f>
        <v>1.10126582278481</v>
      </c>
      <c r="I62" s="14">
        <v>90</v>
      </c>
      <c r="J62" s="336"/>
    </row>
    <row r="63" spans="1:10" ht="12.75">
      <c r="A63" s="432">
        <v>56</v>
      </c>
      <c r="B63" s="296" t="s">
        <v>438</v>
      </c>
      <c r="C63" s="296" t="s">
        <v>439</v>
      </c>
      <c r="D63" s="444">
        <v>0.04825231481481482</v>
      </c>
      <c r="E63" s="333">
        <v>5</v>
      </c>
      <c r="F63" s="296">
        <v>26</v>
      </c>
      <c r="G63" s="434">
        <v>0.04341435185185185</v>
      </c>
      <c r="H63" s="334">
        <f>+D63/G63</f>
        <v>1.1114369501466277</v>
      </c>
      <c r="I63" s="14">
        <v>87</v>
      </c>
      <c r="J63" s="336"/>
    </row>
    <row r="64" spans="1:10" ht="12.75">
      <c r="A64" s="432">
        <v>57</v>
      </c>
      <c r="B64" s="296" t="s">
        <v>127</v>
      </c>
      <c r="C64" s="296" t="s">
        <v>128</v>
      </c>
      <c r="D64" s="444">
        <v>0.04836805555555556</v>
      </c>
      <c r="E64" s="333">
        <v>6</v>
      </c>
      <c r="F64" s="296">
        <v>25</v>
      </c>
      <c r="G64" s="434">
        <v>0.04255787037037037</v>
      </c>
      <c r="H64" s="334">
        <f>+D64/G64</f>
        <v>1.1365243404949688</v>
      </c>
      <c r="I64" s="14">
        <v>75</v>
      </c>
      <c r="J64" s="336"/>
    </row>
    <row r="65" spans="1:10" ht="12.75">
      <c r="A65" s="357">
        <v>58</v>
      </c>
      <c r="B65" s="292" t="s">
        <v>140</v>
      </c>
      <c r="C65" s="292" t="s">
        <v>141</v>
      </c>
      <c r="D65" s="445">
        <v>0.04880787037037037</v>
      </c>
      <c r="E65" s="332">
        <v>4</v>
      </c>
      <c r="F65" s="292">
        <v>27</v>
      </c>
      <c r="G65" s="434">
        <v>0.04171296296296296</v>
      </c>
      <c r="H65" s="334">
        <f>+D65/G65</f>
        <v>1.1700887902330745</v>
      </c>
      <c r="I65" s="14">
        <v>64</v>
      </c>
      <c r="J65" s="336"/>
    </row>
    <row r="66" spans="1:9" s="427" customFormat="1" ht="15">
      <c r="A66" s="433">
        <v>59</v>
      </c>
      <c r="B66" s="14" t="s">
        <v>8</v>
      </c>
      <c r="C66" s="14" t="s">
        <v>466</v>
      </c>
      <c r="D66" s="434">
        <v>0.04935185185185185</v>
      </c>
      <c r="E66" s="14"/>
      <c r="F66" s="14"/>
      <c r="G66" s="434"/>
      <c r="H66" s="334"/>
      <c r="I66" s="14"/>
    </row>
    <row r="67" spans="1:10" ht="12.75">
      <c r="A67" s="432">
        <v>60</v>
      </c>
      <c r="B67" s="296" t="s">
        <v>15</v>
      </c>
      <c r="C67" s="296" t="s">
        <v>47</v>
      </c>
      <c r="D67" s="444">
        <v>0.049826388888888885</v>
      </c>
      <c r="E67" s="333">
        <v>7</v>
      </c>
      <c r="F67" s="296">
        <v>24</v>
      </c>
      <c r="G67" s="434">
        <v>0.04126157407407407</v>
      </c>
      <c r="H67" s="334">
        <f>+D67/G67</f>
        <v>1.2075736325385695</v>
      </c>
      <c r="I67" s="14">
        <v>57</v>
      </c>
      <c r="J67" s="336"/>
    </row>
    <row r="68" spans="1:10" ht="12.75">
      <c r="A68" s="431">
        <v>61</v>
      </c>
      <c r="B68" s="288" t="s">
        <v>62</v>
      </c>
      <c r="C68" s="288" t="s">
        <v>35</v>
      </c>
      <c r="D68" s="443">
        <v>0.049837962962962966</v>
      </c>
      <c r="E68" s="330">
        <v>11</v>
      </c>
      <c r="F68" s="288">
        <v>20</v>
      </c>
      <c r="G68" s="434">
        <v>0.03741898148148148</v>
      </c>
      <c r="H68" s="334">
        <f>+D68/G68</f>
        <v>1.3318898855552121</v>
      </c>
      <c r="I68" s="14">
        <v>53</v>
      </c>
      <c r="J68" s="336"/>
    </row>
    <row r="69" ht="12.75">
      <c r="A69" s="1"/>
    </row>
    <row r="70" ht="12.75">
      <c r="A70" s="1"/>
    </row>
    <row r="71" ht="12.75">
      <c r="A7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mark.preston</cp:lastModifiedBy>
  <dcterms:created xsi:type="dcterms:W3CDTF">2016-01-02T13:35:12Z</dcterms:created>
  <dcterms:modified xsi:type="dcterms:W3CDTF">2017-01-17T12:56:35Z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